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codeName="ThisWorkbook" autoCompressPictures="0"/>
  <bookViews>
    <workbookView xWindow="240" yWindow="620" windowWidth="17700" windowHeight="15920"/>
  </bookViews>
  <sheets>
    <sheet name="COTIZADOR" sheetId="79" r:id="rId1"/>
    <sheet name="COTIZACION" sheetId="84" r:id="rId2"/>
    <sheet name="Tabla de Avaluos" sheetId="82" state="hidden" r:id="rId3"/>
  </sheets>
  <definedNames>
    <definedName name="_xlnm.Print_Area" localSheetId="1">COTIZACION!$A$1:$S$64</definedName>
    <definedName name="_xlnm.Print_Area" localSheetId="0">COTIZADOR!$C$3:$K$402</definedName>
    <definedName name="PRODUCTOS_1">COTIZADOR!$M$299:$W$302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82" l="1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H11" i="82"/>
  <c r="H10" i="82"/>
  <c r="H9" i="82"/>
  <c r="G9" i="82"/>
  <c r="H8" i="82"/>
  <c r="G8" i="82"/>
  <c r="H7" i="82"/>
  <c r="G7" i="82"/>
  <c r="H6" i="82"/>
  <c r="G6" i="82"/>
  <c r="H5" i="82"/>
  <c r="G5" i="82"/>
  <c r="H4" i="82"/>
  <c r="G4" i="82"/>
  <c r="H3" i="82"/>
  <c r="G3" i="82"/>
  <c r="H2" i="82"/>
  <c r="G2" i="82"/>
  <c r="I1" i="82"/>
  <c r="Q64" i="84"/>
  <c r="C60" i="84"/>
  <c r="Q54" i="84"/>
  <c r="Q52" i="84"/>
  <c r="Q47" i="84"/>
  <c r="Q41" i="84"/>
  <c r="Q40" i="84"/>
  <c r="Q39" i="84"/>
  <c r="Q38" i="84"/>
  <c r="C38" i="84"/>
  <c r="Q34" i="84"/>
  <c r="W27" i="84"/>
  <c r="Q25" i="84"/>
  <c r="Q24" i="84"/>
  <c r="Q23" i="84"/>
  <c r="Q22" i="84"/>
  <c r="Q21" i="84"/>
  <c r="C21" i="84"/>
  <c r="Q20" i="84"/>
  <c r="Q16" i="84"/>
  <c r="Q13" i="84"/>
  <c r="N13" i="84"/>
  <c r="K13" i="84"/>
  <c r="I13" i="84"/>
  <c r="F13" i="84"/>
  <c r="C13" i="84"/>
  <c r="B7" i="84"/>
  <c r="O5" i="84"/>
  <c r="M325" i="79"/>
  <c r="F323" i="79"/>
  <c r="F322" i="79"/>
  <c r="M321" i="79"/>
  <c r="F321" i="79"/>
  <c r="F320" i="79"/>
  <c r="F319" i="79"/>
  <c r="N318" i="79"/>
  <c r="M318" i="79"/>
  <c r="F318" i="79"/>
  <c r="F317" i="79"/>
  <c r="F316" i="79"/>
  <c r="F315" i="79"/>
  <c r="H314" i="79"/>
  <c r="F314" i="79"/>
  <c r="F313" i="79"/>
  <c r="M310" i="79"/>
  <c r="E306" i="79"/>
  <c r="I304" i="79"/>
  <c r="S303" i="79"/>
  <c r="R303" i="79"/>
  <c r="Q303" i="79"/>
  <c r="P303" i="79"/>
  <c r="O303" i="79"/>
  <c r="N303" i="79"/>
  <c r="J303" i="79"/>
  <c r="J302" i="79"/>
  <c r="O300" i="79"/>
  <c r="N300" i="79"/>
  <c r="J300" i="79"/>
  <c r="K275" i="79"/>
  <c r="J275" i="79"/>
  <c r="I275" i="79"/>
  <c r="H275" i="79"/>
  <c r="G275" i="79"/>
  <c r="F275" i="79"/>
  <c r="K274" i="79"/>
  <c r="J274" i="79"/>
  <c r="I274" i="79"/>
  <c r="H274" i="79"/>
  <c r="G274" i="79"/>
  <c r="F274" i="79"/>
  <c r="E274" i="79"/>
  <c r="D274" i="79"/>
  <c r="K273" i="79"/>
  <c r="J273" i="79"/>
  <c r="I273" i="79"/>
  <c r="H273" i="79"/>
  <c r="G273" i="79"/>
  <c r="F273" i="79"/>
  <c r="E273" i="79"/>
  <c r="D273" i="79"/>
  <c r="K272" i="79"/>
  <c r="J272" i="79"/>
  <c r="I272" i="79"/>
  <c r="H272" i="79"/>
  <c r="G272" i="79"/>
  <c r="F272" i="79"/>
  <c r="E272" i="79"/>
  <c r="D272" i="79"/>
  <c r="K271" i="79"/>
  <c r="J271" i="79"/>
  <c r="I271" i="79"/>
  <c r="H271" i="79"/>
  <c r="G271" i="79"/>
  <c r="F271" i="79"/>
  <c r="E271" i="79"/>
  <c r="D271" i="79"/>
  <c r="K270" i="79"/>
  <c r="J270" i="79"/>
  <c r="I270" i="79"/>
  <c r="H270" i="79"/>
  <c r="G270" i="79"/>
  <c r="F270" i="79"/>
  <c r="E270" i="79"/>
  <c r="D270" i="79"/>
  <c r="K269" i="79"/>
  <c r="J269" i="79"/>
  <c r="I269" i="79"/>
  <c r="H269" i="79"/>
  <c r="G269" i="79"/>
  <c r="F269" i="79"/>
  <c r="E269" i="79"/>
  <c r="D269" i="79"/>
  <c r="K268" i="79"/>
  <c r="J268" i="79"/>
  <c r="I268" i="79"/>
  <c r="H268" i="79"/>
  <c r="G268" i="79"/>
  <c r="F268" i="79"/>
  <c r="E268" i="79"/>
  <c r="D268" i="79"/>
  <c r="K267" i="79"/>
  <c r="J267" i="79"/>
  <c r="I267" i="79"/>
  <c r="H267" i="79"/>
  <c r="G267" i="79"/>
  <c r="F267" i="79"/>
  <c r="E267" i="79"/>
  <c r="D267" i="79"/>
  <c r="K266" i="79"/>
  <c r="J266" i="79"/>
  <c r="I266" i="79"/>
  <c r="H266" i="79"/>
  <c r="G266" i="79"/>
  <c r="F266" i="79"/>
  <c r="E266" i="79"/>
  <c r="D266" i="79"/>
  <c r="K265" i="79"/>
  <c r="J265" i="79"/>
  <c r="I265" i="79"/>
  <c r="H265" i="79"/>
  <c r="G265" i="79"/>
  <c r="F265" i="79"/>
  <c r="E265" i="79"/>
  <c r="D265" i="79"/>
  <c r="K264" i="79"/>
  <c r="J264" i="79"/>
  <c r="I264" i="79"/>
  <c r="H264" i="79"/>
  <c r="G264" i="79"/>
  <c r="F264" i="79"/>
  <c r="E264" i="79"/>
  <c r="D264" i="79"/>
  <c r="K263" i="79"/>
  <c r="J263" i="79"/>
  <c r="I263" i="79"/>
  <c r="H263" i="79"/>
  <c r="G263" i="79"/>
  <c r="F263" i="79"/>
  <c r="E263" i="79"/>
  <c r="D263" i="79"/>
  <c r="K262" i="79"/>
  <c r="J262" i="79"/>
  <c r="I262" i="79"/>
  <c r="H262" i="79"/>
  <c r="G262" i="79"/>
  <c r="F262" i="79"/>
  <c r="E262" i="79"/>
  <c r="D262" i="79"/>
  <c r="K261" i="79"/>
  <c r="J261" i="79"/>
  <c r="I261" i="79"/>
  <c r="H261" i="79"/>
  <c r="G261" i="79"/>
  <c r="F261" i="79"/>
  <c r="E261" i="79"/>
  <c r="D261" i="79"/>
  <c r="K260" i="79"/>
  <c r="J260" i="79"/>
  <c r="I260" i="79"/>
  <c r="H260" i="79"/>
  <c r="G260" i="79"/>
  <c r="F260" i="79"/>
  <c r="E260" i="79"/>
  <c r="D260" i="79"/>
  <c r="K259" i="79"/>
  <c r="J259" i="79"/>
  <c r="I259" i="79"/>
  <c r="H259" i="79"/>
  <c r="G259" i="79"/>
  <c r="F259" i="79"/>
  <c r="E259" i="79"/>
  <c r="D259" i="79"/>
  <c r="K258" i="79"/>
  <c r="J258" i="79"/>
  <c r="I258" i="79"/>
  <c r="H258" i="79"/>
  <c r="G258" i="79"/>
  <c r="F258" i="79"/>
  <c r="E258" i="79"/>
  <c r="D258" i="79"/>
  <c r="K257" i="79"/>
  <c r="J257" i="79"/>
  <c r="I257" i="79"/>
  <c r="H257" i="79"/>
  <c r="G257" i="79"/>
  <c r="F257" i="79"/>
  <c r="E257" i="79"/>
  <c r="D257" i="79"/>
  <c r="K256" i="79"/>
  <c r="J256" i="79"/>
  <c r="I256" i="79"/>
  <c r="H256" i="79"/>
  <c r="G256" i="79"/>
  <c r="F256" i="79"/>
  <c r="E256" i="79"/>
  <c r="D256" i="79"/>
  <c r="K255" i="79"/>
  <c r="J255" i="79"/>
  <c r="I255" i="79"/>
  <c r="H255" i="79"/>
  <c r="G255" i="79"/>
  <c r="F255" i="79"/>
  <c r="E255" i="79"/>
  <c r="D255" i="79"/>
  <c r="K254" i="79"/>
  <c r="J254" i="79"/>
  <c r="I254" i="79"/>
  <c r="H254" i="79"/>
  <c r="G254" i="79"/>
  <c r="F254" i="79"/>
  <c r="E254" i="79"/>
  <c r="D254" i="79"/>
  <c r="K253" i="79"/>
  <c r="J253" i="79"/>
  <c r="I253" i="79"/>
  <c r="H253" i="79"/>
  <c r="G253" i="79"/>
  <c r="F253" i="79"/>
  <c r="E253" i="79"/>
  <c r="D253" i="79"/>
  <c r="K252" i="79"/>
  <c r="J252" i="79"/>
  <c r="I252" i="79"/>
  <c r="H252" i="79"/>
  <c r="G252" i="79"/>
  <c r="F252" i="79"/>
  <c r="E252" i="79"/>
  <c r="D252" i="79"/>
  <c r="K251" i="79"/>
  <c r="J251" i="79"/>
  <c r="I251" i="79"/>
  <c r="H251" i="79"/>
  <c r="G251" i="79"/>
  <c r="F251" i="79"/>
  <c r="E251" i="79"/>
  <c r="D251" i="79"/>
  <c r="K250" i="79"/>
  <c r="J250" i="79"/>
  <c r="I250" i="79"/>
  <c r="H250" i="79"/>
  <c r="G250" i="79"/>
  <c r="F250" i="79"/>
  <c r="E250" i="79"/>
  <c r="D250" i="79"/>
  <c r="K249" i="79"/>
  <c r="J249" i="79"/>
  <c r="I249" i="79"/>
  <c r="H249" i="79"/>
  <c r="G249" i="79"/>
  <c r="F249" i="79"/>
  <c r="E249" i="79"/>
  <c r="D249" i="79"/>
  <c r="K248" i="79"/>
  <c r="J248" i="79"/>
  <c r="I248" i="79"/>
  <c r="H248" i="79"/>
  <c r="G248" i="79"/>
  <c r="F248" i="79"/>
  <c r="E248" i="79"/>
  <c r="D248" i="79"/>
  <c r="K247" i="79"/>
  <c r="J247" i="79"/>
  <c r="I247" i="79"/>
  <c r="H247" i="79"/>
  <c r="G247" i="79"/>
  <c r="F247" i="79"/>
  <c r="E247" i="79"/>
  <c r="D247" i="79"/>
  <c r="K246" i="79"/>
  <c r="J246" i="79"/>
  <c r="I246" i="79"/>
  <c r="H246" i="79"/>
  <c r="G246" i="79"/>
  <c r="F246" i="79"/>
  <c r="E246" i="79"/>
  <c r="D246" i="79"/>
  <c r="K245" i="79"/>
  <c r="J245" i="79"/>
  <c r="I245" i="79"/>
  <c r="H245" i="79"/>
  <c r="G245" i="79"/>
  <c r="F245" i="79"/>
  <c r="E245" i="79"/>
  <c r="D245" i="79"/>
  <c r="K244" i="79"/>
  <c r="J244" i="79"/>
  <c r="I244" i="79"/>
  <c r="H244" i="79"/>
  <c r="G244" i="79"/>
  <c r="F244" i="79"/>
  <c r="E244" i="79"/>
  <c r="D244" i="79"/>
  <c r="K243" i="79"/>
  <c r="J243" i="79"/>
  <c r="I243" i="79"/>
  <c r="H243" i="79"/>
  <c r="G243" i="79"/>
  <c r="F243" i="79"/>
  <c r="E243" i="79"/>
  <c r="D243" i="79"/>
  <c r="K242" i="79"/>
  <c r="J242" i="79"/>
  <c r="I242" i="79"/>
  <c r="H242" i="79"/>
  <c r="G242" i="79"/>
  <c r="F242" i="79"/>
  <c r="E242" i="79"/>
  <c r="D242" i="79"/>
  <c r="K241" i="79"/>
  <c r="J241" i="79"/>
  <c r="I241" i="79"/>
  <c r="H241" i="79"/>
  <c r="G241" i="79"/>
  <c r="F241" i="79"/>
  <c r="E241" i="79"/>
  <c r="D241" i="79"/>
  <c r="K240" i="79"/>
  <c r="J240" i="79"/>
  <c r="I240" i="79"/>
  <c r="H240" i="79"/>
  <c r="G240" i="79"/>
  <c r="F240" i="79"/>
  <c r="E240" i="79"/>
  <c r="D240" i="79"/>
  <c r="K239" i="79"/>
  <c r="J239" i="79"/>
  <c r="I239" i="79"/>
  <c r="H239" i="79"/>
  <c r="G239" i="79"/>
  <c r="F239" i="79"/>
  <c r="E239" i="79"/>
  <c r="D239" i="79"/>
  <c r="K238" i="79"/>
  <c r="J238" i="79"/>
  <c r="I238" i="79"/>
  <c r="H238" i="79"/>
  <c r="G238" i="79"/>
  <c r="F238" i="79"/>
  <c r="E238" i="79"/>
  <c r="D238" i="79"/>
  <c r="K237" i="79"/>
  <c r="J237" i="79"/>
  <c r="I237" i="79"/>
  <c r="H237" i="79"/>
  <c r="G237" i="79"/>
  <c r="F237" i="79"/>
  <c r="E237" i="79"/>
  <c r="D237" i="79"/>
  <c r="K236" i="79"/>
  <c r="J236" i="79"/>
  <c r="I236" i="79"/>
  <c r="H236" i="79"/>
  <c r="G236" i="79"/>
  <c r="F236" i="79"/>
  <c r="E236" i="79"/>
  <c r="D236" i="79"/>
  <c r="K235" i="79"/>
  <c r="J235" i="79"/>
  <c r="I235" i="79"/>
  <c r="H235" i="79"/>
  <c r="G235" i="79"/>
  <c r="F235" i="79"/>
  <c r="E235" i="79"/>
  <c r="D235" i="79"/>
  <c r="K234" i="79"/>
  <c r="J234" i="79"/>
  <c r="I234" i="79"/>
  <c r="H234" i="79"/>
  <c r="G234" i="79"/>
  <c r="F234" i="79"/>
  <c r="E234" i="79"/>
  <c r="D234" i="79"/>
  <c r="K233" i="79"/>
  <c r="J233" i="79"/>
  <c r="I233" i="79"/>
  <c r="H233" i="79"/>
  <c r="G233" i="79"/>
  <c r="F233" i="79"/>
  <c r="E233" i="79"/>
  <c r="D233" i="79"/>
  <c r="K232" i="79"/>
  <c r="J232" i="79"/>
  <c r="I232" i="79"/>
  <c r="H232" i="79"/>
  <c r="G232" i="79"/>
  <c r="F232" i="79"/>
  <c r="E232" i="79"/>
  <c r="D232" i="79"/>
  <c r="K231" i="79"/>
  <c r="J231" i="79"/>
  <c r="I231" i="79"/>
  <c r="H231" i="79"/>
  <c r="G231" i="79"/>
  <c r="F231" i="79"/>
  <c r="E231" i="79"/>
  <c r="D231" i="79"/>
  <c r="K230" i="79"/>
  <c r="J230" i="79"/>
  <c r="I230" i="79"/>
  <c r="H230" i="79"/>
  <c r="G230" i="79"/>
  <c r="F230" i="79"/>
  <c r="E230" i="79"/>
  <c r="D230" i="79"/>
  <c r="K229" i="79"/>
  <c r="J229" i="79"/>
  <c r="I229" i="79"/>
  <c r="H229" i="79"/>
  <c r="G229" i="79"/>
  <c r="F229" i="79"/>
  <c r="E229" i="79"/>
  <c r="D229" i="79"/>
  <c r="K228" i="79"/>
  <c r="J228" i="79"/>
  <c r="I228" i="79"/>
  <c r="H228" i="79"/>
  <c r="G228" i="79"/>
  <c r="F228" i="79"/>
  <c r="E228" i="79"/>
  <c r="D228" i="79"/>
  <c r="K227" i="79"/>
  <c r="J227" i="79"/>
  <c r="I227" i="79"/>
  <c r="H227" i="79"/>
  <c r="G227" i="79"/>
  <c r="F227" i="79"/>
  <c r="E227" i="79"/>
  <c r="D227" i="79"/>
  <c r="K226" i="79"/>
  <c r="J226" i="79"/>
  <c r="I226" i="79"/>
  <c r="H226" i="79"/>
  <c r="G226" i="79"/>
  <c r="F226" i="79"/>
  <c r="E226" i="79"/>
  <c r="D226" i="79"/>
  <c r="K225" i="79"/>
  <c r="J225" i="79"/>
  <c r="I225" i="79"/>
  <c r="H225" i="79"/>
  <c r="G225" i="79"/>
  <c r="F225" i="79"/>
  <c r="E225" i="79"/>
  <c r="D225" i="79"/>
  <c r="K224" i="79"/>
  <c r="J224" i="79"/>
  <c r="I224" i="79"/>
  <c r="H224" i="79"/>
  <c r="G224" i="79"/>
  <c r="F224" i="79"/>
  <c r="E224" i="79"/>
  <c r="D224" i="79"/>
  <c r="K223" i="79"/>
  <c r="J223" i="79"/>
  <c r="I223" i="79"/>
  <c r="H223" i="79"/>
  <c r="G223" i="79"/>
  <c r="F223" i="79"/>
  <c r="E223" i="79"/>
  <c r="D223" i="79"/>
  <c r="K222" i="79"/>
  <c r="J222" i="79"/>
  <c r="I222" i="79"/>
  <c r="H222" i="79"/>
  <c r="G222" i="79"/>
  <c r="F222" i="79"/>
  <c r="E222" i="79"/>
  <c r="D222" i="79"/>
  <c r="K221" i="79"/>
  <c r="J221" i="79"/>
  <c r="I221" i="79"/>
  <c r="H221" i="79"/>
  <c r="G221" i="79"/>
  <c r="F221" i="79"/>
  <c r="E221" i="79"/>
  <c r="D221" i="79"/>
  <c r="K220" i="79"/>
  <c r="J220" i="79"/>
  <c r="I220" i="79"/>
  <c r="H220" i="79"/>
  <c r="G220" i="79"/>
  <c r="F220" i="79"/>
  <c r="E220" i="79"/>
  <c r="D220" i="79"/>
  <c r="K219" i="79"/>
  <c r="J219" i="79"/>
  <c r="I219" i="79"/>
  <c r="H219" i="79"/>
  <c r="G219" i="79"/>
  <c r="F219" i="79"/>
  <c r="E219" i="79"/>
  <c r="D219" i="79"/>
  <c r="K218" i="79"/>
  <c r="J218" i="79"/>
  <c r="I218" i="79"/>
  <c r="H218" i="79"/>
  <c r="G218" i="79"/>
  <c r="F218" i="79"/>
  <c r="E218" i="79"/>
  <c r="D218" i="79"/>
  <c r="K217" i="79"/>
  <c r="J217" i="79"/>
  <c r="I217" i="79"/>
  <c r="H217" i="79"/>
  <c r="G217" i="79"/>
  <c r="F217" i="79"/>
  <c r="E217" i="79"/>
  <c r="D217" i="79"/>
  <c r="K216" i="79"/>
  <c r="J216" i="79"/>
  <c r="I216" i="79"/>
  <c r="H216" i="79"/>
  <c r="G216" i="79"/>
  <c r="F216" i="79"/>
  <c r="E216" i="79"/>
  <c r="D216" i="79"/>
  <c r="K215" i="79"/>
  <c r="J215" i="79"/>
  <c r="I215" i="79"/>
  <c r="H215" i="79"/>
  <c r="G215" i="79"/>
  <c r="F215" i="79"/>
  <c r="E215" i="79"/>
  <c r="D215" i="79"/>
  <c r="K214" i="79"/>
  <c r="J214" i="79"/>
  <c r="I214" i="79"/>
  <c r="H214" i="79"/>
  <c r="G214" i="79"/>
  <c r="F214" i="79"/>
  <c r="E214" i="79"/>
  <c r="D214" i="79"/>
  <c r="K213" i="79"/>
  <c r="J213" i="79"/>
  <c r="I213" i="79"/>
  <c r="H213" i="79"/>
  <c r="G213" i="79"/>
  <c r="F213" i="79"/>
  <c r="E213" i="79"/>
  <c r="D213" i="79"/>
  <c r="K212" i="79"/>
  <c r="J212" i="79"/>
  <c r="I212" i="79"/>
  <c r="H212" i="79"/>
  <c r="G212" i="79"/>
  <c r="F212" i="79"/>
  <c r="E212" i="79"/>
  <c r="D212" i="79"/>
  <c r="K211" i="79"/>
  <c r="J211" i="79"/>
  <c r="I211" i="79"/>
  <c r="H211" i="79"/>
  <c r="G211" i="79"/>
  <c r="F211" i="79"/>
  <c r="E211" i="79"/>
  <c r="D211" i="79"/>
  <c r="K210" i="79"/>
  <c r="J210" i="79"/>
  <c r="I210" i="79"/>
  <c r="H210" i="79"/>
  <c r="G210" i="79"/>
  <c r="F210" i="79"/>
  <c r="E210" i="79"/>
  <c r="D210" i="79"/>
  <c r="K209" i="79"/>
  <c r="J209" i="79"/>
  <c r="I209" i="79"/>
  <c r="H209" i="79"/>
  <c r="G209" i="79"/>
  <c r="F209" i="79"/>
  <c r="E209" i="79"/>
  <c r="D209" i="79"/>
  <c r="K208" i="79"/>
  <c r="J208" i="79"/>
  <c r="I208" i="79"/>
  <c r="H208" i="79"/>
  <c r="G208" i="79"/>
  <c r="F208" i="79"/>
  <c r="E208" i="79"/>
  <c r="D208" i="79"/>
  <c r="K207" i="79"/>
  <c r="J207" i="79"/>
  <c r="I207" i="79"/>
  <c r="H207" i="79"/>
  <c r="G207" i="79"/>
  <c r="F207" i="79"/>
  <c r="E207" i="79"/>
  <c r="D207" i="79"/>
  <c r="K206" i="79"/>
  <c r="J206" i="79"/>
  <c r="I206" i="79"/>
  <c r="H206" i="79"/>
  <c r="G206" i="79"/>
  <c r="F206" i="79"/>
  <c r="E206" i="79"/>
  <c r="D206" i="79"/>
  <c r="K205" i="79"/>
  <c r="J205" i="79"/>
  <c r="I205" i="79"/>
  <c r="H205" i="79"/>
  <c r="G205" i="79"/>
  <c r="F205" i="79"/>
  <c r="E205" i="79"/>
  <c r="D205" i="79"/>
  <c r="K204" i="79"/>
  <c r="J204" i="79"/>
  <c r="I204" i="79"/>
  <c r="H204" i="79"/>
  <c r="G204" i="79"/>
  <c r="F204" i="79"/>
  <c r="E204" i="79"/>
  <c r="D204" i="79"/>
  <c r="K203" i="79"/>
  <c r="J203" i="79"/>
  <c r="I203" i="79"/>
  <c r="H203" i="79"/>
  <c r="G203" i="79"/>
  <c r="F203" i="79"/>
  <c r="E203" i="79"/>
  <c r="D203" i="79"/>
  <c r="K202" i="79"/>
  <c r="J202" i="79"/>
  <c r="I202" i="79"/>
  <c r="H202" i="79"/>
  <c r="G202" i="79"/>
  <c r="F202" i="79"/>
  <c r="E202" i="79"/>
  <c r="D202" i="79"/>
  <c r="K201" i="79"/>
  <c r="J201" i="79"/>
  <c r="I201" i="79"/>
  <c r="H201" i="79"/>
  <c r="G201" i="79"/>
  <c r="F201" i="79"/>
  <c r="E201" i="79"/>
  <c r="D201" i="79"/>
  <c r="K200" i="79"/>
  <c r="J200" i="79"/>
  <c r="I200" i="79"/>
  <c r="H200" i="79"/>
  <c r="G200" i="79"/>
  <c r="F200" i="79"/>
  <c r="E200" i="79"/>
  <c r="D200" i="79"/>
  <c r="K199" i="79"/>
  <c r="J199" i="79"/>
  <c r="I199" i="79"/>
  <c r="H199" i="79"/>
  <c r="G199" i="79"/>
  <c r="F199" i="79"/>
  <c r="E199" i="79"/>
  <c r="D199" i="79"/>
  <c r="K198" i="79"/>
  <c r="J198" i="79"/>
  <c r="I198" i="79"/>
  <c r="H198" i="79"/>
  <c r="G198" i="79"/>
  <c r="F198" i="79"/>
  <c r="E198" i="79"/>
  <c r="D198" i="79"/>
  <c r="K197" i="79"/>
  <c r="J197" i="79"/>
  <c r="I197" i="79"/>
  <c r="H197" i="79"/>
  <c r="G197" i="79"/>
  <c r="F197" i="79"/>
  <c r="E197" i="79"/>
  <c r="D197" i="79"/>
  <c r="K196" i="79"/>
  <c r="J196" i="79"/>
  <c r="I196" i="79"/>
  <c r="H196" i="79"/>
  <c r="G196" i="79"/>
  <c r="F196" i="79"/>
  <c r="E196" i="79"/>
  <c r="D196" i="79"/>
  <c r="K195" i="79"/>
  <c r="J195" i="79"/>
  <c r="I195" i="79"/>
  <c r="H195" i="79"/>
  <c r="G195" i="79"/>
  <c r="F195" i="79"/>
  <c r="E195" i="79"/>
  <c r="D195" i="79"/>
  <c r="K194" i="79"/>
  <c r="J194" i="79"/>
  <c r="I194" i="79"/>
  <c r="H194" i="79"/>
  <c r="G194" i="79"/>
  <c r="F194" i="79"/>
  <c r="E194" i="79"/>
  <c r="D194" i="79"/>
  <c r="K193" i="79"/>
  <c r="J193" i="79"/>
  <c r="I193" i="79"/>
  <c r="H193" i="79"/>
  <c r="G193" i="79"/>
  <c r="F193" i="79"/>
  <c r="E193" i="79"/>
  <c r="D193" i="79"/>
  <c r="K192" i="79"/>
  <c r="J192" i="79"/>
  <c r="I192" i="79"/>
  <c r="H192" i="79"/>
  <c r="G192" i="79"/>
  <c r="F192" i="79"/>
  <c r="E192" i="79"/>
  <c r="D192" i="79"/>
  <c r="K191" i="79"/>
  <c r="J191" i="79"/>
  <c r="I191" i="79"/>
  <c r="H191" i="79"/>
  <c r="G191" i="79"/>
  <c r="F191" i="79"/>
  <c r="E191" i="79"/>
  <c r="D191" i="79"/>
  <c r="K190" i="79"/>
  <c r="J190" i="79"/>
  <c r="I190" i="79"/>
  <c r="H190" i="79"/>
  <c r="G190" i="79"/>
  <c r="F190" i="79"/>
  <c r="E190" i="79"/>
  <c r="D190" i="79"/>
  <c r="K189" i="79"/>
  <c r="J189" i="79"/>
  <c r="I189" i="79"/>
  <c r="H189" i="79"/>
  <c r="G189" i="79"/>
  <c r="F189" i="79"/>
  <c r="E189" i="79"/>
  <c r="D189" i="79"/>
  <c r="K188" i="79"/>
  <c r="J188" i="79"/>
  <c r="I188" i="79"/>
  <c r="H188" i="79"/>
  <c r="G188" i="79"/>
  <c r="F188" i="79"/>
  <c r="E188" i="79"/>
  <c r="D188" i="79"/>
  <c r="K187" i="79"/>
  <c r="J187" i="79"/>
  <c r="I187" i="79"/>
  <c r="H187" i="79"/>
  <c r="G187" i="79"/>
  <c r="F187" i="79"/>
  <c r="E187" i="79"/>
  <c r="D187" i="79"/>
  <c r="K186" i="79"/>
  <c r="J186" i="79"/>
  <c r="I186" i="79"/>
  <c r="H186" i="79"/>
  <c r="G186" i="79"/>
  <c r="F186" i="79"/>
  <c r="E186" i="79"/>
  <c r="D186" i="79"/>
  <c r="K185" i="79"/>
  <c r="J185" i="79"/>
  <c r="I185" i="79"/>
  <c r="H185" i="79"/>
  <c r="G185" i="79"/>
  <c r="F185" i="79"/>
  <c r="E185" i="79"/>
  <c r="D185" i="79"/>
  <c r="K184" i="79"/>
  <c r="J184" i="79"/>
  <c r="I184" i="79"/>
  <c r="H184" i="79"/>
  <c r="G184" i="79"/>
  <c r="F184" i="79"/>
  <c r="E184" i="79"/>
  <c r="D184" i="79"/>
  <c r="K183" i="79"/>
  <c r="J183" i="79"/>
  <c r="I183" i="79"/>
  <c r="H183" i="79"/>
  <c r="G183" i="79"/>
  <c r="F183" i="79"/>
  <c r="E183" i="79"/>
  <c r="D183" i="79"/>
  <c r="K182" i="79"/>
  <c r="J182" i="79"/>
  <c r="I182" i="79"/>
  <c r="H182" i="79"/>
  <c r="G182" i="79"/>
  <c r="F182" i="79"/>
  <c r="E182" i="79"/>
  <c r="D182" i="79"/>
  <c r="K181" i="79"/>
  <c r="J181" i="79"/>
  <c r="I181" i="79"/>
  <c r="H181" i="79"/>
  <c r="G181" i="79"/>
  <c r="F181" i="79"/>
  <c r="E181" i="79"/>
  <c r="D181" i="79"/>
  <c r="K180" i="79"/>
  <c r="J180" i="79"/>
  <c r="I180" i="79"/>
  <c r="H180" i="79"/>
  <c r="G180" i="79"/>
  <c r="F180" i="79"/>
  <c r="E180" i="79"/>
  <c r="D180" i="79"/>
  <c r="K179" i="79"/>
  <c r="J179" i="79"/>
  <c r="I179" i="79"/>
  <c r="H179" i="79"/>
  <c r="G179" i="79"/>
  <c r="F179" i="79"/>
  <c r="E179" i="79"/>
  <c r="D179" i="79"/>
  <c r="K178" i="79"/>
  <c r="J178" i="79"/>
  <c r="I178" i="79"/>
  <c r="H178" i="79"/>
  <c r="G178" i="79"/>
  <c r="F178" i="79"/>
  <c r="E178" i="79"/>
  <c r="D178" i="79"/>
  <c r="K177" i="79"/>
  <c r="J177" i="79"/>
  <c r="I177" i="79"/>
  <c r="H177" i="79"/>
  <c r="G177" i="79"/>
  <c r="F177" i="79"/>
  <c r="E177" i="79"/>
  <c r="D177" i="79"/>
  <c r="K176" i="79"/>
  <c r="J176" i="79"/>
  <c r="I176" i="79"/>
  <c r="H176" i="79"/>
  <c r="G176" i="79"/>
  <c r="F176" i="79"/>
  <c r="E176" i="79"/>
  <c r="D176" i="79"/>
  <c r="K175" i="79"/>
  <c r="J175" i="79"/>
  <c r="I175" i="79"/>
  <c r="H175" i="79"/>
  <c r="G175" i="79"/>
  <c r="F175" i="79"/>
  <c r="E175" i="79"/>
  <c r="D175" i="79"/>
  <c r="K174" i="79"/>
  <c r="J174" i="79"/>
  <c r="I174" i="79"/>
  <c r="H174" i="79"/>
  <c r="G174" i="79"/>
  <c r="F174" i="79"/>
  <c r="E174" i="79"/>
  <c r="D174" i="79"/>
  <c r="K173" i="79"/>
  <c r="J173" i="79"/>
  <c r="I173" i="79"/>
  <c r="H173" i="79"/>
  <c r="G173" i="79"/>
  <c r="F173" i="79"/>
  <c r="E173" i="79"/>
  <c r="D173" i="79"/>
  <c r="K172" i="79"/>
  <c r="J172" i="79"/>
  <c r="I172" i="79"/>
  <c r="H172" i="79"/>
  <c r="G172" i="79"/>
  <c r="F172" i="79"/>
  <c r="E172" i="79"/>
  <c r="D172" i="79"/>
  <c r="K171" i="79"/>
  <c r="J171" i="79"/>
  <c r="I171" i="79"/>
  <c r="H171" i="79"/>
  <c r="G171" i="79"/>
  <c r="F171" i="79"/>
  <c r="E171" i="79"/>
  <c r="D171" i="79"/>
  <c r="K170" i="79"/>
  <c r="J170" i="79"/>
  <c r="I170" i="79"/>
  <c r="H170" i="79"/>
  <c r="G170" i="79"/>
  <c r="F170" i="79"/>
  <c r="E170" i="79"/>
  <c r="D170" i="79"/>
  <c r="K169" i="79"/>
  <c r="J169" i="79"/>
  <c r="I169" i="79"/>
  <c r="H169" i="79"/>
  <c r="G169" i="79"/>
  <c r="F169" i="79"/>
  <c r="E169" i="79"/>
  <c r="D169" i="79"/>
  <c r="K168" i="79"/>
  <c r="J168" i="79"/>
  <c r="I168" i="79"/>
  <c r="H168" i="79"/>
  <c r="G168" i="79"/>
  <c r="F168" i="79"/>
  <c r="E168" i="79"/>
  <c r="D168" i="79"/>
  <c r="K167" i="79"/>
  <c r="J167" i="79"/>
  <c r="I167" i="79"/>
  <c r="H167" i="79"/>
  <c r="G167" i="79"/>
  <c r="F167" i="79"/>
  <c r="E167" i="79"/>
  <c r="D167" i="79"/>
  <c r="K166" i="79"/>
  <c r="J166" i="79"/>
  <c r="I166" i="79"/>
  <c r="H166" i="79"/>
  <c r="G166" i="79"/>
  <c r="F166" i="79"/>
  <c r="E166" i="79"/>
  <c r="D166" i="79"/>
  <c r="K165" i="79"/>
  <c r="J165" i="79"/>
  <c r="I165" i="79"/>
  <c r="H165" i="79"/>
  <c r="G165" i="79"/>
  <c r="F165" i="79"/>
  <c r="E165" i="79"/>
  <c r="D165" i="79"/>
  <c r="K164" i="79"/>
  <c r="J164" i="79"/>
  <c r="I164" i="79"/>
  <c r="H164" i="79"/>
  <c r="G164" i="79"/>
  <c r="F164" i="79"/>
  <c r="E164" i="79"/>
  <c r="D164" i="79"/>
  <c r="K163" i="79"/>
  <c r="J163" i="79"/>
  <c r="I163" i="79"/>
  <c r="H163" i="79"/>
  <c r="G163" i="79"/>
  <c r="F163" i="79"/>
  <c r="E163" i="79"/>
  <c r="D163" i="79"/>
  <c r="K162" i="79"/>
  <c r="J162" i="79"/>
  <c r="I162" i="79"/>
  <c r="H162" i="79"/>
  <c r="G162" i="79"/>
  <c r="F162" i="79"/>
  <c r="E162" i="79"/>
  <c r="D162" i="79"/>
  <c r="K161" i="79"/>
  <c r="J161" i="79"/>
  <c r="I161" i="79"/>
  <c r="H161" i="79"/>
  <c r="G161" i="79"/>
  <c r="F161" i="79"/>
  <c r="E161" i="79"/>
  <c r="D161" i="79"/>
  <c r="K160" i="79"/>
  <c r="J160" i="79"/>
  <c r="I160" i="79"/>
  <c r="H160" i="79"/>
  <c r="G160" i="79"/>
  <c r="F160" i="79"/>
  <c r="E160" i="79"/>
  <c r="D160" i="79"/>
  <c r="K159" i="79"/>
  <c r="J159" i="79"/>
  <c r="I159" i="79"/>
  <c r="H159" i="79"/>
  <c r="G159" i="79"/>
  <c r="F159" i="79"/>
  <c r="E159" i="79"/>
  <c r="D159" i="79"/>
  <c r="K158" i="79"/>
  <c r="J158" i="79"/>
  <c r="I158" i="79"/>
  <c r="H158" i="79"/>
  <c r="G158" i="79"/>
  <c r="F158" i="79"/>
  <c r="E158" i="79"/>
  <c r="D158" i="79"/>
  <c r="K157" i="79"/>
  <c r="J157" i="79"/>
  <c r="I157" i="79"/>
  <c r="H157" i="79"/>
  <c r="G157" i="79"/>
  <c r="F157" i="79"/>
  <c r="E157" i="79"/>
  <c r="D157" i="79"/>
  <c r="K156" i="79"/>
  <c r="J156" i="79"/>
  <c r="I156" i="79"/>
  <c r="H156" i="79"/>
  <c r="G156" i="79"/>
  <c r="F156" i="79"/>
  <c r="E156" i="79"/>
  <c r="D156" i="79"/>
  <c r="K155" i="79"/>
  <c r="J155" i="79"/>
  <c r="I155" i="79"/>
  <c r="H155" i="79"/>
  <c r="G155" i="79"/>
  <c r="F155" i="79"/>
  <c r="E155" i="79"/>
  <c r="D155" i="79"/>
  <c r="K154" i="79"/>
  <c r="J154" i="79"/>
  <c r="I154" i="79"/>
  <c r="H154" i="79"/>
  <c r="G154" i="79"/>
  <c r="F154" i="79"/>
  <c r="E154" i="79"/>
  <c r="D154" i="79"/>
  <c r="K153" i="79"/>
  <c r="J153" i="79"/>
  <c r="I153" i="79"/>
  <c r="H153" i="79"/>
  <c r="G153" i="79"/>
  <c r="F153" i="79"/>
  <c r="E153" i="79"/>
  <c r="D153" i="79"/>
  <c r="K152" i="79"/>
  <c r="J152" i="79"/>
  <c r="I152" i="79"/>
  <c r="H152" i="79"/>
  <c r="G152" i="79"/>
  <c r="F152" i="79"/>
  <c r="E152" i="79"/>
  <c r="D152" i="79"/>
  <c r="K151" i="79"/>
  <c r="J151" i="79"/>
  <c r="I151" i="79"/>
  <c r="H151" i="79"/>
  <c r="G151" i="79"/>
  <c r="F151" i="79"/>
  <c r="E151" i="79"/>
  <c r="D151" i="79"/>
  <c r="K150" i="79"/>
  <c r="J150" i="79"/>
  <c r="I150" i="79"/>
  <c r="H150" i="79"/>
  <c r="G150" i="79"/>
  <c r="F150" i="79"/>
  <c r="E150" i="79"/>
  <c r="D150" i="79"/>
  <c r="K149" i="79"/>
  <c r="J149" i="79"/>
  <c r="I149" i="79"/>
  <c r="H149" i="79"/>
  <c r="G149" i="79"/>
  <c r="F149" i="79"/>
  <c r="E149" i="79"/>
  <c r="D149" i="79"/>
  <c r="K148" i="79"/>
  <c r="J148" i="79"/>
  <c r="I148" i="79"/>
  <c r="H148" i="79"/>
  <c r="G148" i="79"/>
  <c r="F148" i="79"/>
  <c r="E148" i="79"/>
  <c r="D148" i="79"/>
  <c r="K147" i="79"/>
  <c r="J147" i="79"/>
  <c r="I147" i="79"/>
  <c r="H147" i="79"/>
  <c r="G147" i="79"/>
  <c r="F147" i="79"/>
  <c r="E147" i="79"/>
  <c r="D147" i="79"/>
  <c r="K146" i="79"/>
  <c r="J146" i="79"/>
  <c r="I146" i="79"/>
  <c r="H146" i="79"/>
  <c r="G146" i="79"/>
  <c r="F146" i="79"/>
  <c r="E146" i="79"/>
  <c r="D146" i="79"/>
  <c r="K145" i="79"/>
  <c r="J145" i="79"/>
  <c r="I145" i="79"/>
  <c r="H145" i="79"/>
  <c r="G145" i="79"/>
  <c r="F145" i="79"/>
  <c r="E145" i="79"/>
  <c r="D145" i="79"/>
  <c r="K144" i="79"/>
  <c r="J144" i="79"/>
  <c r="I144" i="79"/>
  <c r="H144" i="79"/>
  <c r="G144" i="79"/>
  <c r="F144" i="79"/>
  <c r="E144" i="79"/>
  <c r="D144" i="79"/>
  <c r="K143" i="79"/>
  <c r="J143" i="79"/>
  <c r="I143" i="79"/>
  <c r="H143" i="79"/>
  <c r="G143" i="79"/>
  <c r="F143" i="79"/>
  <c r="E143" i="79"/>
  <c r="D143" i="79"/>
  <c r="K142" i="79"/>
  <c r="J142" i="79"/>
  <c r="I142" i="79"/>
  <c r="H142" i="79"/>
  <c r="G142" i="79"/>
  <c r="F142" i="79"/>
  <c r="E142" i="79"/>
  <c r="D142" i="79"/>
  <c r="K141" i="79"/>
  <c r="J141" i="79"/>
  <c r="I141" i="79"/>
  <c r="H141" i="79"/>
  <c r="G141" i="79"/>
  <c r="F141" i="79"/>
  <c r="E141" i="79"/>
  <c r="D141" i="79"/>
  <c r="K140" i="79"/>
  <c r="J140" i="79"/>
  <c r="I140" i="79"/>
  <c r="H140" i="79"/>
  <c r="G140" i="79"/>
  <c r="F140" i="79"/>
  <c r="E140" i="79"/>
  <c r="D140" i="79"/>
  <c r="K139" i="79"/>
  <c r="J139" i="79"/>
  <c r="I139" i="79"/>
  <c r="H139" i="79"/>
  <c r="G139" i="79"/>
  <c r="F139" i="79"/>
  <c r="E139" i="79"/>
  <c r="D139" i="79"/>
  <c r="K138" i="79"/>
  <c r="J138" i="79"/>
  <c r="I138" i="79"/>
  <c r="H138" i="79"/>
  <c r="G138" i="79"/>
  <c r="F138" i="79"/>
  <c r="E138" i="79"/>
  <c r="D138" i="79"/>
  <c r="K137" i="79"/>
  <c r="J137" i="79"/>
  <c r="I137" i="79"/>
  <c r="H137" i="79"/>
  <c r="G137" i="79"/>
  <c r="F137" i="79"/>
  <c r="E137" i="79"/>
  <c r="D137" i="79"/>
  <c r="K136" i="79"/>
  <c r="J136" i="79"/>
  <c r="I136" i="79"/>
  <c r="H136" i="79"/>
  <c r="G136" i="79"/>
  <c r="F136" i="79"/>
  <c r="E136" i="79"/>
  <c r="D136" i="79"/>
  <c r="K135" i="79"/>
  <c r="J135" i="79"/>
  <c r="I135" i="79"/>
  <c r="H135" i="79"/>
  <c r="G135" i="79"/>
  <c r="F135" i="79"/>
  <c r="E135" i="79"/>
  <c r="D135" i="79"/>
  <c r="K134" i="79"/>
  <c r="J134" i="79"/>
  <c r="I134" i="79"/>
  <c r="H134" i="79"/>
  <c r="G134" i="79"/>
  <c r="F134" i="79"/>
  <c r="E134" i="79"/>
  <c r="D134" i="79"/>
  <c r="K133" i="79"/>
  <c r="J133" i="79"/>
  <c r="I133" i="79"/>
  <c r="H133" i="79"/>
  <c r="G133" i="79"/>
  <c r="F133" i="79"/>
  <c r="E133" i="79"/>
  <c r="D133" i="79"/>
  <c r="K132" i="79"/>
  <c r="J132" i="79"/>
  <c r="I132" i="79"/>
  <c r="H132" i="79"/>
  <c r="G132" i="79"/>
  <c r="F132" i="79"/>
  <c r="E132" i="79"/>
  <c r="D132" i="79"/>
  <c r="K131" i="79"/>
  <c r="J131" i="79"/>
  <c r="I131" i="79"/>
  <c r="H131" i="79"/>
  <c r="G131" i="79"/>
  <c r="F131" i="79"/>
  <c r="E131" i="79"/>
  <c r="D131" i="79"/>
  <c r="K130" i="79"/>
  <c r="J130" i="79"/>
  <c r="I130" i="79"/>
  <c r="H130" i="79"/>
  <c r="G130" i="79"/>
  <c r="F130" i="79"/>
  <c r="E130" i="79"/>
  <c r="D130" i="79"/>
  <c r="K129" i="79"/>
  <c r="J129" i="79"/>
  <c r="I129" i="79"/>
  <c r="H129" i="79"/>
  <c r="G129" i="79"/>
  <c r="F129" i="79"/>
  <c r="E129" i="79"/>
  <c r="D129" i="79"/>
  <c r="K128" i="79"/>
  <c r="J128" i="79"/>
  <c r="I128" i="79"/>
  <c r="H128" i="79"/>
  <c r="G128" i="79"/>
  <c r="F128" i="79"/>
  <c r="E128" i="79"/>
  <c r="D128" i="79"/>
  <c r="K127" i="79"/>
  <c r="J127" i="79"/>
  <c r="I127" i="79"/>
  <c r="H127" i="79"/>
  <c r="G127" i="79"/>
  <c r="F127" i="79"/>
  <c r="E127" i="79"/>
  <c r="D127" i="79"/>
  <c r="K126" i="79"/>
  <c r="J126" i="79"/>
  <c r="I126" i="79"/>
  <c r="H126" i="79"/>
  <c r="G126" i="79"/>
  <c r="F126" i="79"/>
  <c r="E126" i="79"/>
  <c r="D126" i="79"/>
  <c r="K125" i="79"/>
  <c r="J125" i="79"/>
  <c r="I125" i="79"/>
  <c r="H125" i="79"/>
  <c r="G125" i="79"/>
  <c r="F125" i="79"/>
  <c r="E125" i="79"/>
  <c r="D125" i="79"/>
  <c r="K124" i="79"/>
  <c r="J124" i="79"/>
  <c r="I124" i="79"/>
  <c r="H124" i="79"/>
  <c r="G124" i="79"/>
  <c r="F124" i="79"/>
  <c r="E124" i="79"/>
  <c r="D124" i="79"/>
  <c r="K123" i="79"/>
  <c r="J123" i="79"/>
  <c r="I123" i="79"/>
  <c r="H123" i="79"/>
  <c r="G123" i="79"/>
  <c r="F123" i="79"/>
  <c r="E123" i="79"/>
  <c r="D123" i="79"/>
  <c r="K122" i="79"/>
  <c r="J122" i="79"/>
  <c r="I122" i="79"/>
  <c r="H122" i="79"/>
  <c r="G122" i="79"/>
  <c r="F122" i="79"/>
  <c r="E122" i="79"/>
  <c r="D122" i="79"/>
  <c r="K121" i="79"/>
  <c r="J121" i="79"/>
  <c r="I121" i="79"/>
  <c r="H121" i="79"/>
  <c r="G121" i="79"/>
  <c r="F121" i="79"/>
  <c r="E121" i="79"/>
  <c r="D121" i="79"/>
  <c r="K120" i="79"/>
  <c r="J120" i="79"/>
  <c r="I120" i="79"/>
  <c r="H120" i="79"/>
  <c r="G120" i="79"/>
  <c r="F120" i="79"/>
  <c r="E120" i="79"/>
  <c r="D120" i="79"/>
  <c r="K119" i="79"/>
  <c r="J119" i="79"/>
  <c r="I119" i="79"/>
  <c r="H119" i="79"/>
  <c r="G119" i="79"/>
  <c r="F119" i="79"/>
  <c r="E119" i="79"/>
  <c r="D119" i="79"/>
  <c r="K118" i="79"/>
  <c r="J118" i="79"/>
  <c r="I118" i="79"/>
  <c r="H118" i="79"/>
  <c r="G118" i="79"/>
  <c r="F118" i="79"/>
  <c r="E118" i="79"/>
  <c r="D118" i="79"/>
  <c r="K117" i="79"/>
  <c r="J117" i="79"/>
  <c r="I117" i="79"/>
  <c r="H117" i="79"/>
  <c r="G117" i="79"/>
  <c r="F117" i="79"/>
  <c r="E117" i="79"/>
  <c r="D117" i="79"/>
  <c r="K116" i="79"/>
  <c r="J116" i="79"/>
  <c r="I116" i="79"/>
  <c r="H116" i="79"/>
  <c r="G116" i="79"/>
  <c r="F116" i="79"/>
  <c r="E116" i="79"/>
  <c r="D116" i="79"/>
  <c r="K115" i="79"/>
  <c r="J115" i="79"/>
  <c r="I115" i="79"/>
  <c r="H115" i="79"/>
  <c r="G115" i="79"/>
  <c r="F115" i="79"/>
  <c r="E115" i="79"/>
  <c r="D115" i="79"/>
  <c r="K114" i="79"/>
  <c r="J114" i="79"/>
  <c r="I114" i="79"/>
  <c r="H114" i="79"/>
  <c r="G114" i="79"/>
  <c r="F114" i="79"/>
  <c r="E114" i="79"/>
  <c r="D114" i="79"/>
  <c r="K113" i="79"/>
  <c r="J113" i="79"/>
  <c r="I113" i="79"/>
  <c r="H113" i="79"/>
  <c r="G113" i="79"/>
  <c r="F113" i="79"/>
  <c r="E113" i="79"/>
  <c r="D113" i="79"/>
  <c r="K112" i="79"/>
  <c r="J112" i="79"/>
  <c r="I112" i="79"/>
  <c r="H112" i="79"/>
  <c r="G112" i="79"/>
  <c r="F112" i="79"/>
  <c r="E112" i="79"/>
  <c r="D112" i="79"/>
  <c r="K111" i="79"/>
  <c r="J111" i="79"/>
  <c r="I111" i="79"/>
  <c r="H111" i="79"/>
  <c r="G111" i="79"/>
  <c r="F111" i="79"/>
  <c r="E111" i="79"/>
  <c r="D111" i="79"/>
  <c r="K110" i="79"/>
  <c r="J110" i="79"/>
  <c r="I110" i="79"/>
  <c r="H110" i="79"/>
  <c r="G110" i="79"/>
  <c r="F110" i="79"/>
  <c r="E110" i="79"/>
  <c r="D110" i="79"/>
  <c r="K109" i="79"/>
  <c r="J109" i="79"/>
  <c r="I109" i="79"/>
  <c r="H109" i="79"/>
  <c r="G109" i="79"/>
  <c r="F109" i="79"/>
  <c r="E109" i="79"/>
  <c r="D109" i="79"/>
  <c r="K108" i="79"/>
  <c r="J108" i="79"/>
  <c r="I108" i="79"/>
  <c r="H108" i="79"/>
  <c r="G108" i="79"/>
  <c r="F108" i="79"/>
  <c r="E108" i="79"/>
  <c r="D108" i="79"/>
  <c r="K107" i="79"/>
  <c r="J107" i="79"/>
  <c r="I107" i="79"/>
  <c r="H107" i="79"/>
  <c r="G107" i="79"/>
  <c r="F107" i="79"/>
  <c r="E107" i="79"/>
  <c r="D107" i="79"/>
  <c r="K106" i="79"/>
  <c r="J106" i="79"/>
  <c r="I106" i="79"/>
  <c r="H106" i="79"/>
  <c r="G106" i="79"/>
  <c r="F106" i="79"/>
  <c r="E106" i="79"/>
  <c r="D106" i="79"/>
  <c r="K105" i="79"/>
  <c r="J105" i="79"/>
  <c r="I105" i="79"/>
  <c r="H105" i="79"/>
  <c r="G105" i="79"/>
  <c r="F105" i="79"/>
  <c r="E105" i="79"/>
  <c r="D105" i="79"/>
  <c r="K104" i="79"/>
  <c r="J104" i="79"/>
  <c r="I104" i="79"/>
  <c r="H104" i="79"/>
  <c r="G104" i="79"/>
  <c r="F104" i="79"/>
  <c r="E104" i="79"/>
  <c r="D104" i="79"/>
  <c r="K103" i="79"/>
  <c r="J103" i="79"/>
  <c r="I103" i="79"/>
  <c r="H103" i="79"/>
  <c r="G103" i="79"/>
  <c r="F103" i="79"/>
  <c r="E103" i="79"/>
  <c r="D103" i="79"/>
  <c r="K102" i="79"/>
  <c r="J102" i="79"/>
  <c r="I102" i="79"/>
  <c r="H102" i="79"/>
  <c r="G102" i="79"/>
  <c r="F102" i="79"/>
  <c r="E102" i="79"/>
  <c r="D102" i="79"/>
  <c r="K101" i="79"/>
  <c r="J101" i="79"/>
  <c r="I101" i="79"/>
  <c r="H101" i="79"/>
  <c r="G101" i="79"/>
  <c r="F101" i="79"/>
  <c r="E101" i="79"/>
  <c r="D101" i="79"/>
  <c r="K100" i="79"/>
  <c r="J100" i="79"/>
  <c r="I100" i="79"/>
  <c r="H100" i="79"/>
  <c r="G100" i="79"/>
  <c r="F100" i="79"/>
  <c r="E100" i="79"/>
  <c r="D100" i="79"/>
  <c r="K99" i="79"/>
  <c r="J99" i="79"/>
  <c r="I99" i="79"/>
  <c r="H99" i="79"/>
  <c r="G99" i="79"/>
  <c r="F99" i="79"/>
  <c r="E99" i="79"/>
  <c r="D99" i="79"/>
  <c r="K98" i="79"/>
  <c r="J98" i="79"/>
  <c r="I98" i="79"/>
  <c r="H98" i="79"/>
  <c r="G98" i="79"/>
  <c r="F98" i="79"/>
  <c r="E98" i="79"/>
  <c r="D98" i="79"/>
  <c r="K97" i="79"/>
  <c r="J97" i="79"/>
  <c r="I97" i="79"/>
  <c r="H97" i="79"/>
  <c r="G97" i="79"/>
  <c r="F97" i="79"/>
  <c r="E97" i="79"/>
  <c r="D97" i="79"/>
  <c r="K96" i="79"/>
  <c r="J96" i="79"/>
  <c r="I96" i="79"/>
  <c r="H96" i="79"/>
  <c r="G96" i="79"/>
  <c r="F96" i="79"/>
  <c r="E96" i="79"/>
  <c r="D96" i="79"/>
  <c r="K95" i="79"/>
  <c r="J95" i="79"/>
  <c r="I95" i="79"/>
  <c r="H95" i="79"/>
  <c r="G95" i="79"/>
  <c r="F95" i="79"/>
  <c r="E95" i="79"/>
  <c r="D95" i="79"/>
  <c r="K94" i="79"/>
  <c r="J94" i="79"/>
  <c r="I94" i="79"/>
  <c r="H94" i="79"/>
  <c r="G94" i="79"/>
  <c r="F94" i="79"/>
  <c r="E94" i="79"/>
  <c r="D94" i="79"/>
  <c r="K93" i="79"/>
  <c r="J93" i="79"/>
  <c r="I93" i="79"/>
  <c r="H93" i="79"/>
  <c r="G93" i="79"/>
  <c r="F93" i="79"/>
  <c r="E93" i="79"/>
  <c r="D93" i="79"/>
  <c r="K92" i="79"/>
  <c r="J92" i="79"/>
  <c r="I92" i="79"/>
  <c r="H92" i="79"/>
  <c r="G92" i="79"/>
  <c r="F92" i="79"/>
  <c r="E92" i="79"/>
  <c r="D92" i="79"/>
  <c r="K91" i="79"/>
  <c r="J91" i="79"/>
  <c r="I91" i="79"/>
  <c r="H91" i="79"/>
  <c r="G91" i="79"/>
  <c r="F91" i="79"/>
  <c r="E91" i="79"/>
  <c r="D91" i="79"/>
  <c r="K90" i="79"/>
  <c r="J90" i="79"/>
  <c r="I90" i="79"/>
  <c r="H90" i="79"/>
  <c r="G90" i="79"/>
  <c r="F90" i="79"/>
  <c r="E90" i="79"/>
  <c r="D90" i="79"/>
  <c r="K89" i="79"/>
  <c r="J89" i="79"/>
  <c r="I89" i="79"/>
  <c r="H89" i="79"/>
  <c r="G89" i="79"/>
  <c r="F89" i="79"/>
  <c r="E89" i="79"/>
  <c r="D89" i="79"/>
  <c r="K88" i="79"/>
  <c r="J88" i="79"/>
  <c r="I88" i="79"/>
  <c r="H88" i="79"/>
  <c r="G88" i="79"/>
  <c r="F88" i="79"/>
  <c r="E88" i="79"/>
  <c r="D88" i="79"/>
  <c r="K87" i="79"/>
  <c r="J87" i="79"/>
  <c r="I87" i="79"/>
  <c r="H87" i="79"/>
  <c r="G87" i="79"/>
  <c r="F87" i="79"/>
  <c r="E87" i="79"/>
  <c r="D87" i="79"/>
  <c r="K86" i="79"/>
  <c r="J86" i="79"/>
  <c r="I86" i="79"/>
  <c r="H86" i="79"/>
  <c r="G86" i="79"/>
  <c r="F86" i="79"/>
  <c r="E86" i="79"/>
  <c r="D86" i="79"/>
  <c r="K85" i="79"/>
  <c r="J85" i="79"/>
  <c r="I85" i="79"/>
  <c r="H85" i="79"/>
  <c r="G85" i="79"/>
  <c r="F85" i="79"/>
  <c r="E85" i="79"/>
  <c r="D85" i="79"/>
  <c r="K84" i="79"/>
  <c r="J84" i="79"/>
  <c r="I84" i="79"/>
  <c r="H84" i="79"/>
  <c r="G84" i="79"/>
  <c r="F84" i="79"/>
  <c r="E84" i="79"/>
  <c r="D84" i="79"/>
  <c r="K83" i="79"/>
  <c r="J83" i="79"/>
  <c r="I83" i="79"/>
  <c r="H83" i="79"/>
  <c r="G83" i="79"/>
  <c r="F83" i="79"/>
  <c r="E83" i="79"/>
  <c r="D83" i="79"/>
  <c r="K82" i="79"/>
  <c r="J82" i="79"/>
  <c r="I82" i="79"/>
  <c r="H82" i="79"/>
  <c r="G82" i="79"/>
  <c r="F82" i="79"/>
  <c r="E82" i="79"/>
  <c r="D82" i="79"/>
  <c r="K81" i="79"/>
  <c r="J81" i="79"/>
  <c r="I81" i="79"/>
  <c r="H81" i="79"/>
  <c r="G81" i="79"/>
  <c r="F81" i="79"/>
  <c r="E81" i="79"/>
  <c r="D81" i="79"/>
  <c r="K80" i="79"/>
  <c r="J80" i="79"/>
  <c r="I80" i="79"/>
  <c r="H80" i="79"/>
  <c r="G80" i="79"/>
  <c r="F80" i="79"/>
  <c r="E80" i="79"/>
  <c r="D80" i="79"/>
  <c r="K79" i="79"/>
  <c r="J79" i="79"/>
  <c r="I79" i="79"/>
  <c r="H79" i="79"/>
  <c r="G79" i="79"/>
  <c r="F79" i="79"/>
  <c r="E79" i="79"/>
  <c r="D79" i="79"/>
  <c r="K78" i="79"/>
  <c r="J78" i="79"/>
  <c r="I78" i="79"/>
  <c r="H78" i="79"/>
  <c r="G78" i="79"/>
  <c r="F78" i="79"/>
  <c r="E78" i="79"/>
  <c r="D78" i="79"/>
  <c r="K77" i="79"/>
  <c r="J77" i="79"/>
  <c r="I77" i="79"/>
  <c r="H77" i="79"/>
  <c r="G77" i="79"/>
  <c r="F77" i="79"/>
  <c r="E77" i="79"/>
  <c r="D77" i="79"/>
  <c r="K76" i="79"/>
  <c r="J76" i="79"/>
  <c r="I76" i="79"/>
  <c r="H76" i="79"/>
  <c r="G76" i="79"/>
  <c r="F76" i="79"/>
  <c r="E76" i="79"/>
  <c r="D76" i="79"/>
  <c r="K75" i="79"/>
  <c r="J75" i="79"/>
  <c r="I75" i="79"/>
  <c r="H75" i="79"/>
  <c r="G75" i="79"/>
  <c r="F75" i="79"/>
  <c r="E75" i="79"/>
  <c r="D75" i="79"/>
  <c r="K74" i="79"/>
  <c r="J74" i="79"/>
  <c r="I74" i="79"/>
  <c r="H74" i="79"/>
  <c r="G74" i="79"/>
  <c r="F74" i="79"/>
  <c r="E74" i="79"/>
  <c r="D74" i="79"/>
  <c r="K73" i="79"/>
  <c r="J73" i="79"/>
  <c r="I73" i="79"/>
  <c r="H73" i="79"/>
  <c r="G73" i="79"/>
  <c r="F73" i="79"/>
  <c r="E73" i="79"/>
  <c r="D73" i="79"/>
  <c r="K72" i="79"/>
  <c r="J72" i="79"/>
  <c r="I72" i="79"/>
  <c r="H72" i="79"/>
  <c r="G72" i="79"/>
  <c r="F72" i="79"/>
  <c r="E72" i="79"/>
  <c r="D72" i="79"/>
  <c r="K71" i="79"/>
  <c r="J71" i="79"/>
  <c r="I71" i="79"/>
  <c r="H71" i="79"/>
  <c r="G71" i="79"/>
  <c r="F71" i="79"/>
  <c r="E71" i="79"/>
  <c r="D71" i="79"/>
  <c r="K70" i="79"/>
  <c r="J70" i="79"/>
  <c r="I70" i="79"/>
  <c r="H70" i="79"/>
  <c r="G70" i="79"/>
  <c r="F70" i="79"/>
  <c r="E70" i="79"/>
  <c r="D70" i="79"/>
  <c r="K69" i="79"/>
  <c r="J69" i="79"/>
  <c r="I69" i="79"/>
  <c r="H69" i="79"/>
  <c r="G69" i="79"/>
  <c r="F69" i="79"/>
  <c r="E69" i="79"/>
  <c r="D69" i="79"/>
  <c r="K68" i="79"/>
  <c r="J68" i="79"/>
  <c r="I68" i="79"/>
  <c r="H68" i="79"/>
  <c r="G68" i="79"/>
  <c r="F68" i="79"/>
  <c r="E68" i="79"/>
  <c r="D68" i="79"/>
  <c r="K67" i="79"/>
  <c r="J67" i="79"/>
  <c r="I67" i="79"/>
  <c r="H67" i="79"/>
  <c r="G67" i="79"/>
  <c r="F67" i="79"/>
  <c r="E67" i="79"/>
  <c r="D67" i="79"/>
  <c r="K66" i="79"/>
  <c r="J66" i="79"/>
  <c r="I66" i="79"/>
  <c r="H66" i="79"/>
  <c r="G66" i="79"/>
  <c r="F66" i="79"/>
  <c r="E66" i="79"/>
  <c r="D66" i="79"/>
  <c r="K65" i="79"/>
  <c r="J65" i="79"/>
  <c r="I65" i="79"/>
  <c r="H65" i="79"/>
  <c r="G65" i="79"/>
  <c r="F65" i="79"/>
  <c r="E65" i="79"/>
  <c r="D65" i="79"/>
  <c r="K64" i="79"/>
  <c r="J64" i="79"/>
  <c r="I64" i="79"/>
  <c r="H64" i="79"/>
  <c r="G64" i="79"/>
  <c r="F64" i="79"/>
  <c r="E64" i="79"/>
  <c r="D64" i="79"/>
  <c r="K63" i="79"/>
  <c r="J63" i="79"/>
  <c r="I63" i="79"/>
  <c r="H63" i="79"/>
  <c r="G63" i="79"/>
  <c r="F63" i="79"/>
  <c r="E63" i="79"/>
  <c r="D63" i="79"/>
  <c r="K62" i="79"/>
  <c r="J62" i="79"/>
  <c r="I62" i="79"/>
  <c r="H62" i="79"/>
  <c r="G62" i="79"/>
  <c r="F62" i="79"/>
  <c r="E62" i="79"/>
  <c r="D62" i="79"/>
  <c r="K61" i="79"/>
  <c r="J61" i="79"/>
  <c r="I61" i="79"/>
  <c r="H61" i="79"/>
  <c r="G61" i="79"/>
  <c r="F61" i="79"/>
  <c r="E61" i="79"/>
  <c r="D61" i="79"/>
  <c r="K60" i="79"/>
  <c r="J60" i="79"/>
  <c r="I60" i="79"/>
  <c r="H60" i="79"/>
  <c r="G60" i="79"/>
  <c r="F60" i="79"/>
  <c r="E60" i="79"/>
  <c r="D60" i="79"/>
  <c r="K59" i="79"/>
  <c r="J59" i="79"/>
  <c r="I59" i="79"/>
  <c r="H59" i="79"/>
  <c r="G59" i="79"/>
  <c r="F59" i="79"/>
  <c r="E59" i="79"/>
  <c r="D59" i="79"/>
  <c r="K58" i="79"/>
  <c r="J58" i="79"/>
  <c r="I58" i="79"/>
  <c r="H58" i="79"/>
  <c r="G58" i="79"/>
  <c r="F58" i="79"/>
  <c r="E58" i="79"/>
  <c r="D58" i="79"/>
  <c r="K57" i="79"/>
  <c r="J57" i="79"/>
  <c r="I57" i="79"/>
  <c r="H57" i="79"/>
  <c r="G57" i="79"/>
  <c r="F57" i="79"/>
  <c r="E57" i="79"/>
  <c r="D57" i="79"/>
  <c r="K56" i="79"/>
  <c r="J56" i="79"/>
  <c r="I56" i="79"/>
  <c r="H56" i="79"/>
  <c r="G56" i="79"/>
  <c r="F56" i="79"/>
  <c r="E56" i="79"/>
  <c r="D56" i="79"/>
  <c r="K55" i="79"/>
  <c r="J55" i="79"/>
  <c r="I55" i="79"/>
  <c r="H55" i="79"/>
  <c r="G55" i="79"/>
  <c r="F55" i="79"/>
  <c r="E55" i="79"/>
  <c r="D55" i="79"/>
  <c r="K54" i="79"/>
  <c r="J54" i="79"/>
  <c r="I54" i="79"/>
  <c r="H54" i="79"/>
  <c r="G54" i="79"/>
  <c r="F54" i="79"/>
  <c r="E54" i="79"/>
  <c r="D54" i="79"/>
  <c r="K53" i="79"/>
  <c r="J53" i="79"/>
  <c r="I53" i="79"/>
  <c r="H53" i="79"/>
  <c r="G53" i="79"/>
  <c r="F53" i="79"/>
  <c r="E53" i="79"/>
  <c r="D53" i="79"/>
  <c r="K52" i="79"/>
  <c r="J52" i="79"/>
  <c r="I52" i="79"/>
  <c r="H52" i="79"/>
  <c r="G52" i="79"/>
  <c r="F52" i="79"/>
  <c r="E52" i="79"/>
  <c r="D52" i="79"/>
  <c r="K51" i="79"/>
  <c r="J51" i="79"/>
  <c r="I51" i="79"/>
  <c r="H51" i="79"/>
  <c r="G51" i="79"/>
  <c r="F51" i="79"/>
  <c r="E51" i="79"/>
  <c r="D51" i="79"/>
  <c r="K50" i="79"/>
  <c r="J50" i="79"/>
  <c r="I50" i="79"/>
  <c r="H50" i="79"/>
  <c r="G50" i="79"/>
  <c r="F50" i="79"/>
  <c r="E50" i="79"/>
  <c r="D50" i="79"/>
  <c r="K49" i="79"/>
  <c r="J49" i="79"/>
  <c r="I49" i="79"/>
  <c r="H49" i="79"/>
  <c r="G49" i="79"/>
  <c r="F49" i="79"/>
  <c r="E49" i="79"/>
  <c r="D49" i="79"/>
  <c r="K48" i="79"/>
  <c r="J48" i="79"/>
  <c r="I48" i="79"/>
  <c r="H48" i="79"/>
  <c r="G48" i="79"/>
  <c r="F48" i="79"/>
  <c r="E48" i="79"/>
  <c r="D48" i="79"/>
  <c r="K47" i="79"/>
  <c r="J47" i="79"/>
  <c r="I47" i="79"/>
  <c r="H47" i="79"/>
  <c r="G47" i="79"/>
  <c r="F47" i="79"/>
  <c r="E47" i="79"/>
  <c r="D47" i="79"/>
  <c r="K46" i="79"/>
  <c r="J46" i="79"/>
  <c r="I46" i="79"/>
  <c r="H46" i="79"/>
  <c r="G46" i="79"/>
  <c r="F46" i="79"/>
  <c r="E46" i="79"/>
  <c r="D46" i="79"/>
  <c r="K45" i="79"/>
  <c r="J45" i="79"/>
  <c r="I45" i="79"/>
  <c r="H45" i="79"/>
  <c r="G45" i="79"/>
  <c r="F45" i="79"/>
  <c r="E45" i="79"/>
  <c r="D45" i="79"/>
  <c r="K44" i="79"/>
  <c r="J44" i="79"/>
  <c r="I44" i="79"/>
  <c r="H44" i="79"/>
  <c r="G44" i="79"/>
  <c r="F44" i="79"/>
  <c r="E44" i="79"/>
  <c r="D44" i="79"/>
  <c r="K43" i="79"/>
  <c r="J43" i="79"/>
  <c r="I43" i="79"/>
  <c r="H43" i="79"/>
  <c r="G43" i="79"/>
  <c r="F43" i="79"/>
  <c r="E43" i="79"/>
  <c r="D43" i="79"/>
  <c r="K42" i="79"/>
  <c r="J42" i="79"/>
  <c r="I42" i="79"/>
  <c r="H42" i="79"/>
  <c r="G42" i="79"/>
  <c r="F42" i="79"/>
  <c r="E42" i="79"/>
  <c r="D42" i="79"/>
  <c r="K41" i="79"/>
  <c r="J41" i="79"/>
  <c r="I41" i="79"/>
  <c r="H41" i="79"/>
  <c r="G41" i="79"/>
  <c r="F41" i="79"/>
  <c r="E41" i="79"/>
  <c r="D41" i="79"/>
  <c r="K40" i="79"/>
  <c r="J40" i="79"/>
  <c r="I40" i="79"/>
  <c r="H40" i="79"/>
  <c r="G40" i="79"/>
  <c r="F40" i="79"/>
  <c r="E40" i="79"/>
  <c r="D40" i="79"/>
  <c r="K39" i="79"/>
  <c r="J39" i="79"/>
  <c r="I39" i="79"/>
  <c r="H39" i="79"/>
  <c r="G39" i="79"/>
  <c r="F39" i="79"/>
  <c r="E39" i="79"/>
  <c r="D39" i="79"/>
  <c r="O38" i="79"/>
  <c r="N38" i="79"/>
  <c r="M38" i="79"/>
  <c r="K38" i="79"/>
  <c r="J38" i="79"/>
  <c r="I38" i="79"/>
  <c r="H38" i="79"/>
  <c r="G38" i="79"/>
  <c r="F38" i="79"/>
  <c r="E38" i="79"/>
  <c r="D38" i="79"/>
  <c r="K37" i="79"/>
  <c r="J37" i="79"/>
  <c r="I37" i="79"/>
  <c r="H37" i="79"/>
  <c r="G37" i="79"/>
  <c r="F37" i="79"/>
  <c r="E37" i="79"/>
  <c r="D37" i="79"/>
  <c r="K36" i="79"/>
  <c r="J36" i="79"/>
  <c r="I36" i="79"/>
  <c r="H36" i="79"/>
  <c r="G36" i="79"/>
  <c r="F36" i="79"/>
  <c r="E36" i="79"/>
  <c r="D36" i="79"/>
  <c r="K35" i="79"/>
  <c r="J35" i="79"/>
  <c r="I35" i="79"/>
  <c r="H35" i="79"/>
  <c r="G35" i="79"/>
  <c r="F35" i="79"/>
  <c r="E35" i="79"/>
  <c r="K34" i="79"/>
  <c r="G34" i="79"/>
  <c r="J32" i="79"/>
  <c r="I32" i="79"/>
  <c r="E26" i="79"/>
  <c r="F25" i="79"/>
  <c r="E25" i="79"/>
  <c r="J24" i="79"/>
  <c r="I24" i="79"/>
  <c r="H24" i="79"/>
  <c r="F24" i="79"/>
  <c r="E24" i="79"/>
  <c r="D24" i="79"/>
  <c r="L21" i="79"/>
  <c r="J21" i="79"/>
  <c r="I21" i="79"/>
  <c r="H21" i="79"/>
  <c r="F21" i="79"/>
  <c r="D21" i="79"/>
  <c r="D20" i="79"/>
  <c r="H18" i="79"/>
  <c r="F18" i="79"/>
  <c r="I17" i="79"/>
  <c r="F17" i="79"/>
  <c r="F16" i="79"/>
  <c r="K15" i="79"/>
  <c r="G15" i="79"/>
  <c r="F15" i="79"/>
  <c r="D15" i="79"/>
  <c r="J13" i="79"/>
  <c r="D10" i="79"/>
</calcChain>
</file>

<file path=xl/sharedStrings.xml><?xml version="1.0" encoding="utf-8"?>
<sst xmlns="http://schemas.openxmlformats.org/spreadsheetml/2006/main" count="134" uniqueCount="117">
  <si>
    <t>TOTAL</t>
  </si>
  <si>
    <t>Seguro Daños</t>
  </si>
  <si>
    <t xml:space="preserve"> </t>
  </si>
  <si>
    <t>VALOR COMERCIAL DEL INMUEBLE</t>
  </si>
  <si>
    <t>Factor al Millar</t>
  </si>
  <si>
    <t>Saldo</t>
  </si>
  <si>
    <t>Interés</t>
  </si>
  <si>
    <t>Pago a Capital</t>
  </si>
  <si>
    <t>Pago sin Seguro</t>
  </si>
  <si>
    <t>Pago Total Mensual con seguros</t>
  </si>
  <si>
    <t xml:space="preserve">Seguros Vida </t>
  </si>
  <si>
    <t>Tasa de interés anual fija</t>
  </si>
  <si>
    <t>Tipo de cálculo</t>
  </si>
  <si>
    <t>Crédito Máximo</t>
  </si>
  <si>
    <t>Plazo en años</t>
  </si>
  <si>
    <t>Comisión por apertura</t>
  </si>
  <si>
    <t>Total gastos bancarios</t>
  </si>
  <si>
    <t>No. De mes</t>
  </si>
  <si>
    <t>Adquisición de vivienda</t>
  </si>
  <si>
    <t>factores</t>
  </si>
  <si>
    <t>(2) CAT Costo Anual Total sin IVA. Calculado con el porcentaje de enganche,  plazo de pago y  tasa de interés anual fija durante todo el plazo del crédito indicados en esta cotización, conforme a lo seleccionado por el cliente. Incluye seguro de vida, seguro de daños del inmueble, investigación de crédito, comisión por apertura y costo del avalúo. Para fines informativos y de comparación exclusivamente. Para mayor información de requisitos, comisiones, términos y condiciones, así como del Aviso de Privacidad, favor de consultar la página en internet: bam.com.mx/hipotecario.</t>
  </si>
  <si>
    <t>(3) Los gastos notariales pueden variar de 6% a 9%, en función del valor del inmueble y del Estado de la República Mexicana en donde se realice la operación.</t>
  </si>
  <si>
    <t>Porcentaje de Enganche</t>
  </si>
  <si>
    <t>Costo del avalúo</t>
  </si>
  <si>
    <t>Factor al millar</t>
  </si>
  <si>
    <t>Fecha de cálculo:</t>
  </si>
  <si>
    <t>FACTORES DEL AVALUO</t>
  </si>
  <si>
    <t>(1) El pago mensual incluye seguro de vida y seguro de daños del inmueble, no incluye comisiones iniciales. Pagos mensuales decrecientes a lo largo de la vida del crédito.</t>
  </si>
  <si>
    <r>
      <t xml:space="preserve">Pago mensual </t>
    </r>
    <r>
      <rPr>
        <b/>
        <vertAlign val="superscript"/>
        <sz val="12"/>
        <color theme="1"/>
        <rFont val="Arial"/>
        <family val="2"/>
      </rPr>
      <t>(1)</t>
    </r>
  </si>
  <si>
    <r>
      <t xml:space="preserve">Ingresos </t>
    </r>
    <r>
      <rPr>
        <u/>
        <sz val="12"/>
        <color theme="1"/>
        <rFont val="Arial"/>
        <family val="2"/>
      </rPr>
      <t>mínimos</t>
    </r>
    <r>
      <rPr>
        <sz val="12"/>
        <color theme="1"/>
        <rFont val="Arial"/>
        <family val="2"/>
      </rPr>
      <t xml:space="preserve"> requeridos</t>
    </r>
  </si>
  <si>
    <r>
      <t>CAT</t>
    </r>
    <r>
      <rPr>
        <b/>
        <vertAlign val="superscript"/>
        <sz val="12"/>
        <color theme="1"/>
        <rFont val="Arial"/>
        <family val="2"/>
      </rPr>
      <t>(2)</t>
    </r>
  </si>
  <si>
    <t>Investigación 
de crédito</t>
  </si>
  <si>
    <t>“El presente documento no constituye una oferta vinculante y no forma parte integral del contrato de apertura de crédito con garantía hipotecaria y su respectiva carátula.” . El crédito se encuentra sujeto a los términos y condiciones que determine "Mi Banco" previo análisis de crédito.  Cifras informativas con redondeo.</t>
  </si>
  <si>
    <t>Valor Estimado del inmueble</t>
  </si>
  <si>
    <t>Realice su cotización llenando los campos marcados en amarillo</t>
  </si>
  <si>
    <r>
      <t xml:space="preserve">Gasto inicial </t>
    </r>
    <r>
      <rPr>
        <b/>
        <u/>
        <sz val="12"/>
        <color theme="1"/>
        <rFont val="Arial"/>
        <family val="2"/>
      </rPr>
      <t>estimado</t>
    </r>
    <r>
      <rPr>
        <sz val="12"/>
        <color theme="1"/>
        <rFont val="Arial"/>
        <family val="2"/>
      </rPr>
      <t xml:space="preserve"> total</t>
    </r>
  </si>
  <si>
    <r>
      <t xml:space="preserve">Gastos notariales </t>
    </r>
    <r>
      <rPr>
        <b/>
        <u/>
        <sz val="12"/>
        <color theme="1"/>
        <rFont val="Arial"/>
        <family val="2"/>
      </rPr>
      <t>mínimos</t>
    </r>
    <r>
      <rPr>
        <sz val="12"/>
        <color theme="1"/>
        <rFont val="Arial"/>
        <family val="2"/>
      </rPr>
      <t xml:space="preserve"> estimados 6% </t>
    </r>
    <r>
      <rPr>
        <vertAlign val="superscript"/>
        <sz val="12"/>
        <color theme="1"/>
        <rFont val="Arial"/>
        <family val="2"/>
      </rPr>
      <t>(3)</t>
    </r>
  </si>
  <si>
    <t>Enganche</t>
  </si>
  <si>
    <t>Tasa de Interés</t>
  </si>
  <si>
    <r>
      <t xml:space="preserve">Factor de Pago mensual </t>
    </r>
    <r>
      <rPr>
        <b/>
        <vertAlign val="superscript"/>
        <sz val="12"/>
        <color theme="1"/>
        <rFont val="Arial"/>
        <family val="2"/>
      </rPr>
      <t>(1)</t>
    </r>
  </si>
  <si>
    <t>DE</t>
  </si>
  <si>
    <t>HASTA</t>
  </si>
  <si>
    <t>FACTOR AL MILLAR</t>
  </si>
  <si>
    <t>SUBTOTAL</t>
  </si>
  <si>
    <t>IVA</t>
  </si>
  <si>
    <t>ADELANTE</t>
  </si>
  <si>
    <t>COTIZACION</t>
  </si>
  <si>
    <t>Importe de crédito</t>
  </si>
  <si>
    <t>PRODUCTO</t>
  </si>
  <si>
    <t>Valor de la Vivienda</t>
  </si>
  <si>
    <t>Monto de Crédito</t>
  </si>
  <si>
    <t>Plazo (años)</t>
  </si>
  <si>
    <t>MI CASA-ADQUISICIÓN DE VIVIENDA</t>
  </si>
  <si>
    <t>LIQUIDEZ HIPOTECARIA</t>
  </si>
  <si>
    <t>TRANSFIERE TU HIPOTECA</t>
  </si>
  <si>
    <t>TASA</t>
  </si>
  <si>
    <t>Seguro de Vida Externo</t>
  </si>
  <si>
    <t>Seguro de Daños Externo</t>
  </si>
  <si>
    <t>PLAZO</t>
  </si>
  <si>
    <t>NO</t>
  </si>
  <si>
    <t>AFORO</t>
  </si>
  <si>
    <t>AFORO MÁXIMO</t>
  </si>
  <si>
    <t>AFORO SOLICITADO</t>
  </si>
  <si>
    <t>TASA DE INTERES ANUAL</t>
  </si>
  <si>
    <t>Comisión Financiada</t>
  </si>
  <si>
    <t>MONTO MINIMO</t>
  </si>
  <si>
    <t>COMISION POR APERTURA</t>
  </si>
  <si>
    <t>COMISION FINANCIADA</t>
  </si>
  <si>
    <t>AFORO MAXIMO</t>
  </si>
  <si>
    <t>ENGANCHE</t>
  </si>
  <si>
    <t>Comisión por Apertura</t>
  </si>
  <si>
    <t>I.V.A. de la Comisión por Apertura</t>
  </si>
  <si>
    <t>Tasa de Interés Anual</t>
  </si>
  <si>
    <t>Plazo</t>
  </si>
  <si>
    <t>20 años</t>
  </si>
  <si>
    <t>Pago Mensual sin Seguros</t>
  </si>
  <si>
    <t>Seguro Vida</t>
  </si>
  <si>
    <t>I.V.A.  De los Intereses (PRIMER MES)</t>
  </si>
  <si>
    <t>Pago Mensual Total</t>
  </si>
  <si>
    <t>Monto a Pagar Notaria al momento de la firma</t>
  </si>
  <si>
    <t>Pago a Vendedor por Banco</t>
  </si>
  <si>
    <t>DETALLE DE PAGO PRESUPUESTO NOTARIAL</t>
  </si>
  <si>
    <t>Gastos Notariales</t>
  </si>
  <si>
    <t>Anticipo</t>
  </si>
  <si>
    <t>LIQUIDACION DE OPERACIÓN COMPRAVENTA</t>
  </si>
  <si>
    <t>Valor Compra Venta</t>
  </si>
  <si>
    <t>Remanente a cubrir para la parte Vendedora</t>
  </si>
  <si>
    <t>COTIZADOR</t>
  </si>
  <si>
    <t>Fecha:</t>
  </si>
  <si>
    <t>Valor del Crédito</t>
  </si>
  <si>
    <t>Mensualidad</t>
  </si>
  <si>
    <t>CAT sin I.V.A.</t>
  </si>
  <si>
    <t>GASTOS</t>
  </si>
  <si>
    <t>Avalúo</t>
  </si>
  <si>
    <t>Desembolso Inicial</t>
  </si>
  <si>
    <t>INTEGRACIÓN DE LA MENSUALIDAD</t>
  </si>
  <si>
    <t>Erogación</t>
  </si>
  <si>
    <t>Seguro de Daños</t>
  </si>
  <si>
    <t>Seguro de Vida</t>
  </si>
  <si>
    <t>GASTOS DE APROBACION</t>
  </si>
  <si>
    <t>FACTOR DE GASTOS NOTARIALES</t>
  </si>
  <si>
    <t>ENGANCHE PESOS</t>
  </si>
  <si>
    <t>Gastos de Aprobación</t>
  </si>
  <si>
    <t>CRÉDITO</t>
  </si>
  <si>
    <t>Ingresos Requeridos</t>
  </si>
  <si>
    <t>IVA Comisión por apertura</t>
  </si>
  <si>
    <t>IVA de los Intereses</t>
  </si>
  <si>
    <t>Valor del Inmueble</t>
  </si>
  <si>
    <t>La presente cotización no constituye una oferta vinculante y se encuentra sujeta a términos y condiciones que determine la institución previo análisis de crédito.</t>
  </si>
  <si>
    <t>% Comisión por Apertura</t>
  </si>
  <si>
    <t>Gastos notariales</t>
  </si>
  <si>
    <t>Cifras informativas.</t>
  </si>
  <si>
    <t>Credito Total</t>
  </si>
  <si>
    <t>% Gastos notariales</t>
  </si>
  <si>
    <t>CONDICIONES GENERALES DEL CRÉDITO</t>
  </si>
  <si>
    <t>Producto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</si>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</sst>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$&quot;#,##0"/>
    <numFmt numFmtId="167" formatCode="#,##0.00_ ;\-#,##0.00\ "/>
    <numFmt numFmtId="168" formatCode="&quot;$&quot;#,##0.00"/>
    <numFmt numFmtId="169" formatCode="0.00000"/>
    <numFmt numFmtId="170" formatCode="[$-80A]d&quot; de &quot;mmmm&quot; de &quot;yy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8"/>
      <color rgb="FFC00000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8"/>
      <color theme="1"/>
      <name val="Century Gothic"/>
      <family val="2"/>
    </font>
    <font>
      <b/>
      <sz val="18"/>
      <color theme="3" tint="-0.499984740745262"/>
      <name val="Century Gothic"/>
      <family val="2"/>
    </font>
    <font>
      <b/>
      <sz val="14"/>
      <color rgb="FF00206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rgb="FF0070C0"/>
      <name val="Arial"/>
      <family val="2"/>
    </font>
    <font>
      <i/>
      <sz val="14"/>
      <color theme="1"/>
      <name val="Arial"/>
      <family val="2"/>
    </font>
    <font>
      <sz val="16"/>
      <color theme="1"/>
      <name val="Century Gothic"/>
      <family val="2"/>
    </font>
    <font>
      <sz val="11"/>
      <color theme="8" tint="0.59999389629810485"/>
      <name val="Calibri"/>
      <family val="2"/>
      <scheme val="minor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.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i/>
      <sz val="15"/>
      <color rgb="FFFF0000"/>
      <name val="Arial"/>
      <family val="2"/>
    </font>
    <font>
      <b/>
      <i/>
      <sz val="12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slantDashDot">
        <color theme="1" tint="0.34998626667073579"/>
      </left>
      <right style="slantDashDot">
        <color theme="1" tint="0.34998626667073579"/>
      </right>
      <top style="slantDashDot">
        <color theme="1" tint="0.34998626667073579"/>
      </top>
      <bottom style="slantDashDot">
        <color theme="1" tint="0.34998626667073579"/>
      </bottom>
      <diagonal/>
    </border>
    <border>
      <left style="slantDashDot">
        <color theme="1" tint="0.34998626667073579"/>
      </left>
      <right/>
      <top style="slantDashDot">
        <color theme="1" tint="0.34998626667073579"/>
      </top>
      <bottom style="slantDashDot">
        <color theme="1" tint="0.34998626667073579"/>
      </bottom>
      <diagonal/>
    </border>
    <border>
      <left/>
      <right style="slantDashDot">
        <color theme="1" tint="0.34998626667073579"/>
      </right>
      <top style="slantDashDot">
        <color theme="1" tint="0.34998626667073579"/>
      </top>
      <bottom style="slantDashDot">
        <color theme="1" tint="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</cellStyleXfs>
  <cellXfs count="204"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Fill="1" applyProtection="1">
      <protection hidden="1"/>
    </xf>
    <xf numFmtId="3" fontId="0" fillId="6" borderId="0" xfId="0" applyNumberFormat="1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3" fontId="0" fillId="6" borderId="2" xfId="0" applyNumberFormat="1" applyFill="1" applyBorder="1" applyProtection="1"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0" borderId="0" xfId="0" applyFill="1"/>
    <xf numFmtId="0" fontId="0" fillId="7" borderId="0" xfId="0" applyFill="1"/>
    <xf numFmtId="0" fontId="0" fillId="3" borderId="0" xfId="0" applyFill="1"/>
    <xf numFmtId="0" fontId="0" fillId="3" borderId="0" xfId="0" applyFill="1" applyProtection="1">
      <protection hidden="1"/>
    </xf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166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4" xfId="2" applyNumberFormat="1" applyFont="1" applyFill="1" applyBorder="1" applyProtection="1">
      <protection hidden="1"/>
    </xf>
    <xf numFmtId="166" fontId="5" fillId="3" borderId="1" xfId="2" applyNumberFormat="1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5" borderId="0" xfId="0" applyFill="1"/>
    <xf numFmtId="0" fontId="0" fillId="2" borderId="0" xfId="0" applyFill="1"/>
    <xf numFmtId="0" fontId="9" fillId="2" borderId="6" xfId="0" applyFont="1" applyFill="1" applyBorder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/>
      <protection hidden="1"/>
    </xf>
    <xf numFmtId="165" fontId="0" fillId="2" borderId="0" xfId="1" applyNumberFormat="1" applyFont="1" applyFill="1" applyBorder="1" applyProtection="1">
      <protection hidden="1"/>
    </xf>
    <xf numFmtId="167" fontId="0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166" fontId="18" fillId="0" borderId="0" xfId="0" applyNumberFormat="1" applyFont="1" applyAlignment="1" applyProtection="1">
      <alignment horizontal="center"/>
      <protection hidden="1"/>
    </xf>
    <xf numFmtId="10" fontId="0" fillId="0" borderId="0" xfId="3" applyNumberFormat="1" applyFont="1" applyFill="1" applyProtection="1">
      <protection hidden="1"/>
    </xf>
    <xf numFmtId="8" fontId="0" fillId="0" borderId="0" xfId="0" applyNumberFormat="1" applyFill="1" applyProtection="1">
      <protection hidden="1"/>
    </xf>
    <xf numFmtId="8" fontId="2" fillId="0" borderId="0" xfId="0" applyNumberFormat="1" applyFont="1" applyFill="1" applyProtection="1">
      <protection hidden="1"/>
    </xf>
    <xf numFmtId="0" fontId="26" fillId="8" borderId="0" xfId="0" applyFont="1" applyFill="1" applyAlignment="1">
      <alignment horizontal="center" vertical="center" wrapText="1"/>
    </xf>
    <xf numFmtId="7" fontId="27" fillId="0" borderId="1" xfId="0" quotePrefix="1" applyNumberFormat="1" applyFont="1" applyBorder="1" applyAlignment="1" applyProtection="1">
      <alignment horizontal="center" vertical="center"/>
      <protection locked="0" hidden="1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3" fontId="0" fillId="0" borderId="0" xfId="1" applyFont="1" applyProtection="1">
      <protection hidden="1"/>
    </xf>
    <xf numFmtId="0" fontId="31" fillId="9" borderId="0" xfId="0" applyFont="1" applyFill="1" applyProtection="1">
      <protection hidden="1"/>
    </xf>
    <xf numFmtId="10" fontId="0" fillId="0" borderId="0" xfId="3" applyNumberFormat="1" applyFont="1"/>
    <xf numFmtId="9" fontId="0" fillId="0" borderId="0" xfId="3" applyNumberFormat="1" applyFont="1"/>
    <xf numFmtId="169" fontId="2" fillId="0" borderId="0" xfId="0" applyNumberFormat="1" applyFont="1" applyFill="1" applyProtection="1">
      <protection hidden="1"/>
    </xf>
    <xf numFmtId="43" fontId="1" fillId="0" borderId="0" xfId="1" applyFont="1"/>
    <xf numFmtId="2" fontId="0" fillId="0" borderId="0" xfId="0" applyNumberFormat="1"/>
    <xf numFmtId="0" fontId="34" fillId="0" borderId="0" xfId="0" applyFont="1" applyAlignment="1">
      <alignment horizontal="center" vertical="center"/>
    </xf>
    <xf numFmtId="43" fontId="2" fillId="3" borderId="0" xfId="1" applyFont="1" applyFill="1" applyProtection="1">
      <protection hidden="1"/>
    </xf>
    <xf numFmtId="43" fontId="2" fillId="0" borderId="0" xfId="1" applyFont="1" applyFill="1" applyProtection="1">
      <protection hidden="1"/>
    </xf>
    <xf numFmtId="168" fontId="35" fillId="0" borderId="0" xfId="0" applyNumberFormat="1" applyFont="1" applyAlignment="1" applyProtection="1">
      <alignment horizontal="center"/>
      <protection hidden="1"/>
    </xf>
    <xf numFmtId="168" fontId="35" fillId="0" borderId="14" xfId="0" applyNumberFormat="1" applyFont="1" applyBorder="1" applyAlignment="1" applyProtection="1">
      <alignment horizontal="center"/>
      <protection hidden="1"/>
    </xf>
    <xf numFmtId="43" fontId="27" fillId="0" borderId="1" xfId="0" quotePrefix="1" applyNumberFormat="1" applyFont="1" applyBorder="1" applyAlignment="1" applyProtection="1">
      <alignment horizontal="center" vertical="center"/>
      <protection locked="0" hidden="1"/>
    </xf>
    <xf numFmtId="7" fontId="0" fillId="0" borderId="0" xfId="0" applyNumberFormat="1"/>
    <xf numFmtId="168" fontId="19" fillId="0" borderId="0" xfId="0" applyNumberFormat="1" applyFont="1" applyAlignment="1" applyProtection="1">
      <alignment horizontal="right"/>
      <protection hidden="1"/>
    </xf>
    <xf numFmtId="168" fontId="33" fillId="0" borderId="0" xfId="0" applyNumberFormat="1" applyFont="1" applyAlignment="1" applyProtection="1">
      <alignment horizontal="right"/>
      <protection hidden="1"/>
    </xf>
    <xf numFmtId="22" fontId="30" fillId="5" borderId="0" xfId="0" applyNumberFormat="1" applyFont="1" applyFill="1"/>
    <xf numFmtId="0" fontId="0" fillId="0" borderId="0" xfId="0" applyProtection="1"/>
    <xf numFmtId="0" fontId="34" fillId="0" borderId="0" xfId="0" applyFont="1" applyAlignment="1" applyProtection="1">
      <alignment horizontal="center" vertical="center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10" fontId="0" fillId="0" borderId="14" xfId="0" applyNumberFormat="1" applyBorder="1" applyAlignment="1" applyProtection="1">
      <alignment horizontal="center"/>
    </xf>
    <xf numFmtId="164" fontId="1" fillId="0" borderId="14" xfId="1" applyNumberFormat="1" applyFont="1" applyBorder="1" applyAlignment="1" applyProtection="1">
      <alignment horizontal="center"/>
    </xf>
    <xf numFmtId="0" fontId="0" fillId="0" borderId="15" xfId="0" applyBorder="1" applyProtection="1"/>
    <xf numFmtId="10" fontId="0" fillId="0" borderId="0" xfId="0" applyNumberFormat="1" applyBorder="1" applyAlignment="1" applyProtection="1">
      <alignment horizontal="center"/>
    </xf>
    <xf numFmtId="164" fontId="1" fillId="0" borderId="0" xfId="1" applyNumberFormat="1" applyFont="1" applyBorder="1" applyAlignment="1" applyProtection="1">
      <alignment horizontal="center"/>
    </xf>
    <xf numFmtId="0" fontId="19" fillId="0" borderId="0" xfId="0" applyFont="1" applyBorder="1" applyProtection="1"/>
    <xf numFmtId="0" fontId="29" fillId="0" borderId="0" xfId="0" applyFont="1" applyBorder="1" applyProtection="1"/>
    <xf numFmtId="0" fontId="0" fillId="0" borderId="0" xfId="0" applyFill="1" applyBorder="1" applyProtection="1"/>
    <xf numFmtId="43" fontId="1" fillId="0" borderId="0" xfId="1" applyFont="1" applyBorder="1" applyProtection="1"/>
    <xf numFmtId="10" fontId="1" fillId="0" borderId="0" xfId="1" applyNumberFormat="1" applyFont="1" applyBorder="1" applyAlignment="1" applyProtection="1">
      <alignment horizontal="right"/>
    </xf>
    <xf numFmtId="4" fontId="0" fillId="0" borderId="11" xfId="0" applyNumberFormat="1" applyBorder="1" applyProtection="1"/>
    <xf numFmtId="10" fontId="29" fillId="0" borderId="0" xfId="1" applyNumberFormat="1" applyFont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29" fillId="0" borderId="0" xfId="1" applyFont="1" applyBorder="1" applyProtection="1"/>
    <xf numFmtId="43" fontId="1" fillId="0" borderId="2" xfId="1" applyFont="1" applyBorder="1" applyProtection="1"/>
    <xf numFmtId="0" fontId="0" fillId="0" borderId="0" xfId="0" applyAlignment="1" applyProtection="1">
      <alignment vertical="center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9" fillId="0" borderId="0" xfId="0" applyFont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8" fillId="0" borderId="0" xfId="0" applyFont="1" applyBorder="1" applyAlignment="1" applyProtection="1">
      <alignment vertical="center"/>
      <protection hidden="1"/>
    </xf>
    <xf numFmtId="164" fontId="38" fillId="0" borderId="0" xfId="1" applyNumberFormat="1" applyFont="1" applyBorder="1" applyAlignment="1" applyProtection="1">
      <alignment horizontal="center" vertical="center"/>
      <protection hidden="1"/>
    </xf>
    <xf numFmtId="0" fontId="0" fillId="10" borderId="0" xfId="0" applyFill="1"/>
    <xf numFmtId="0" fontId="0" fillId="10" borderId="0" xfId="0" applyFill="1" applyAlignment="1">
      <alignment vertical="center"/>
    </xf>
    <xf numFmtId="0" fontId="2" fillId="10" borderId="0" xfId="0" applyFont="1" applyFill="1" applyProtection="1">
      <protection hidden="1"/>
    </xf>
    <xf numFmtId="0" fontId="15" fillId="10" borderId="0" xfId="0" applyFont="1" applyFill="1" applyAlignment="1" applyProtection="1">
      <alignment horizontal="center"/>
      <protection hidden="1"/>
    </xf>
    <xf numFmtId="0" fontId="19" fillId="10" borderId="0" xfId="0" applyFont="1" applyFill="1" applyProtection="1">
      <protection hidden="1"/>
    </xf>
    <xf numFmtId="0" fontId="18" fillId="10" borderId="0" xfId="0" applyFont="1" applyFill="1" applyProtection="1">
      <protection hidden="1"/>
    </xf>
    <xf numFmtId="0" fontId="0" fillId="10" borderId="0" xfId="0" applyFill="1" applyProtection="1">
      <protection hidden="1"/>
    </xf>
    <xf numFmtId="0" fontId="18" fillId="10" borderId="0" xfId="0" applyFont="1" applyFill="1" applyAlignment="1" applyProtection="1">
      <alignment horizontal="right"/>
      <protection hidden="1"/>
    </xf>
    <xf numFmtId="14" fontId="18" fillId="10" borderId="0" xfId="0" applyNumberFormat="1" applyFont="1" applyFill="1" applyAlignment="1" applyProtection="1">
      <alignment horizontal="center"/>
      <protection hidden="1"/>
    </xf>
    <xf numFmtId="0" fontId="17" fillId="10" borderId="0" xfId="0" applyFont="1" applyFill="1" applyAlignment="1" applyProtection="1">
      <alignment horizontal="right"/>
    </xf>
    <xf numFmtId="0" fontId="17" fillId="10" borderId="0" xfId="0" applyFont="1" applyFill="1" applyAlignment="1" applyProtection="1">
      <alignment horizontal="right"/>
      <protection hidden="1"/>
    </xf>
    <xf numFmtId="0" fontId="8" fillId="10" borderId="0" xfId="0" applyFont="1" applyFill="1" applyAlignment="1" applyProtection="1">
      <protection hidden="1"/>
    </xf>
    <xf numFmtId="43" fontId="18" fillId="10" borderId="0" xfId="1" applyFont="1" applyFill="1" applyProtection="1">
      <protection hidden="1"/>
    </xf>
    <xf numFmtId="43" fontId="17" fillId="10" borderId="0" xfId="1" applyNumberFormat="1" applyFont="1" applyFill="1" applyAlignment="1" applyProtection="1">
      <protection locked="0"/>
    </xf>
    <xf numFmtId="5" fontId="20" fillId="10" borderId="0" xfId="1" applyNumberFormat="1" applyFont="1" applyFill="1" applyAlignment="1" applyProtection="1">
      <protection hidden="1"/>
    </xf>
    <xf numFmtId="5" fontId="21" fillId="10" borderId="0" xfId="1" applyNumberFormat="1" applyFont="1" applyFill="1" applyAlignment="1" applyProtection="1">
      <protection hidden="1"/>
    </xf>
    <xf numFmtId="0" fontId="23" fillId="10" borderId="0" xfId="0" applyFont="1" applyFill="1" applyProtection="1">
      <protection hidden="1"/>
    </xf>
    <xf numFmtId="9" fontId="17" fillId="10" borderId="0" xfId="0" applyNumberFormat="1" applyFont="1" applyFill="1" applyAlignment="1" applyProtection="1">
      <protection locked="0"/>
    </xf>
    <xf numFmtId="9" fontId="17" fillId="10" borderId="0" xfId="0" applyNumberFormat="1" applyFont="1" applyFill="1" applyAlignment="1" applyProtection="1">
      <protection hidden="1"/>
    </xf>
    <xf numFmtId="0" fontId="17" fillId="10" borderId="0" xfId="0" applyFont="1" applyFill="1" applyAlignment="1" applyProtection="1">
      <protection locked="0"/>
    </xf>
    <xf numFmtId="0" fontId="17" fillId="10" borderId="0" xfId="0" applyFont="1" applyFill="1" applyAlignment="1" applyProtection="1">
      <protection hidden="1"/>
    </xf>
    <xf numFmtId="0" fontId="3" fillId="10" borderId="0" xfId="0" applyFont="1" applyFill="1" applyAlignment="1" applyProtection="1">
      <alignment horizontal="center" vertical="center" wrapText="1"/>
      <protection hidden="1"/>
    </xf>
    <xf numFmtId="166" fontId="18" fillId="10" borderId="0" xfId="0" applyNumberFormat="1" applyFont="1" applyFill="1" applyProtection="1">
      <protection hidden="1"/>
    </xf>
    <xf numFmtId="10" fontId="8" fillId="10" borderId="0" xfId="3" applyNumberFormat="1" applyFont="1" applyFill="1" applyAlignment="1" applyProtection="1">
      <protection hidden="1"/>
    </xf>
    <xf numFmtId="2" fontId="8" fillId="10" borderId="0" xfId="0" applyNumberFormat="1" applyFont="1" applyFill="1" applyAlignment="1" applyProtection="1">
      <protection hidden="1"/>
    </xf>
    <xf numFmtId="0" fontId="3" fillId="10" borderId="0" xfId="0" applyFont="1" applyFill="1" applyProtection="1">
      <protection hidden="1"/>
    </xf>
    <xf numFmtId="9" fontId="3" fillId="10" borderId="0" xfId="0" applyNumberFormat="1" applyFont="1" applyFill="1" applyProtection="1">
      <protection hidden="1"/>
    </xf>
    <xf numFmtId="166" fontId="2" fillId="10" borderId="0" xfId="0" applyNumberFormat="1" applyFont="1" applyFill="1" applyProtection="1">
      <protection hidden="1"/>
    </xf>
    <xf numFmtId="0" fontId="4" fillId="10" borderId="0" xfId="0" applyFont="1" applyFill="1" applyAlignment="1" applyProtection="1">
      <alignment horizontal="center" vertical="center" wrapText="1"/>
      <protection hidden="1"/>
    </xf>
    <xf numFmtId="0" fontId="0" fillId="10" borderId="0" xfId="0" applyFill="1" applyAlignment="1" applyProtection="1">
      <alignment horizontal="center" vertical="center" wrapText="1"/>
      <protection hidden="1"/>
    </xf>
    <xf numFmtId="166" fontId="18" fillId="10" borderId="0" xfId="0" applyNumberFormat="1" applyFont="1" applyFill="1" applyAlignment="1" applyProtection="1">
      <alignment horizontal="center"/>
      <protection hidden="1"/>
    </xf>
    <xf numFmtId="166" fontId="8" fillId="10" borderId="0" xfId="0" applyNumberFormat="1" applyFont="1" applyFill="1" applyAlignment="1" applyProtection="1">
      <alignment horizontal="center"/>
      <protection hidden="1"/>
    </xf>
    <xf numFmtId="164" fontId="8" fillId="10" borderId="0" xfId="3" applyNumberFormat="1" applyFont="1" applyFill="1" applyAlignment="1" applyProtection="1">
      <alignment horizontal="center" vertical="center" wrapText="1"/>
      <protection hidden="1"/>
    </xf>
    <xf numFmtId="166" fontId="0" fillId="10" borderId="0" xfId="0" applyNumberFormat="1" applyFill="1" applyProtection="1">
      <protection hidden="1"/>
    </xf>
    <xf numFmtId="166" fontId="3" fillId="10" borderId="0" xfId="0" applyNumberFormat="1" applyFont="1" applyFill="1" applyProtection="1">
      <protection hidden="1"/>
    </xf>
    <xf numFmtId="0" fontId="18" fillId="10" borderId="0" xfId="0" applyFont="1" applyFill="1" applyAlignment="1" applyProtection="1">
      <alignment horizontal="center"/>
      <protection hidden="1"/>
    </xf>
    <xf numFmtId="164" fontId="8" fillId="10" borderId="0" xfId="1" applyNumberFormat="1" applyFont="1" applyFill="1" applyAlignment="1" applyProtection="1">
      <alignment horizontal="center" vertical="center"/>
      <protection hidden="1"/>
    </xf>
    <xf numFmtId="43" fontId="18" fillId="10" borderId="0" xfId="1" applyFont="1" applyFill="1" applyAlignment="1" applyProtection="1">
      <alignment horizontal="center" vertical="center"/>
      <protection hidden="1"/>
    </xf>
    <xf numFmtId="43" fontId="18" fillId="10" borderId="0" xfId="1" applyFont="1" applyFill="1" applyAlignment="1" applyProtection="1">
      <alignment horizontal="left" vertical="center"/>
      <protection hidden="1"/>
    </xf>
    <xf numFmtId="166" fontId="18" fillId="10" borderId="0" xfId="0" applyNumberFormat="1" applyFont="1" applyFill="1" applyAlignment="1" applyProtection="1">
      <alignment horizontal="center" vertical="center"/>
      <protection hidden="1"/>
    </xf>
    <xf numFmtId="43" fontId="2" fillId="10" borderId="0" xfId="1" applyFont="1" applyFill="1" applyAlignment="1" applyProtection="1">
      <alignment horizontal="center"/>
      <protection hidden="1"/>
    </xf>
    <xf numFmtId="166" fontId="2" fillId="10" borderId="0" xfId="0" applyNumberFormat="1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10" fontId="2" fillId="10" borderId="0" xfId="1" applyNumberFormat="1" applyFont="1" applyFill="1" applyAlignment="1" applyProtection="1">
      <alignment horizontal="center"/>
      <protection hidden="1"/>
    </xf>
    <xf numFmtId="0" fontId="0" fillId="10" borderId="0" xfId="0" applyFill="1" applyAlignment="1" applyProtection="1">
      <alignment vertical="center"/>
      <protection hidden="1"/>
    </xf>
    <xf numFmtId="10" fontId="0" fillId="10" borderId="0" xfId="1" applyNumberFormat="1" applyFont="1" applyFill="1" applyProtection="1">
      <protection hidden="1"/>
    </xf>
    <xf numFmtId="43" fontId="0" fillId="10" borderId="0" xfId="1" applyFont="1" applyFill="1" applyProtection="1">
      <protection hidden="1"/>
    </xf>
    <xf numFmtId="0" fontId="10" fillId="10" borderId="1" xfId="0" applyFont="1" applyFill="1" applyBorder="1" applyAlignment="1" applyProtection="1">
      <alignment horizontal="center" vertical="center" wrapText="1"/>
      <protection hidden="1"/>
    </xf>
    <xf numFmtId="0" fontId="6" fillId="10" borderId="8" xfId="0" applyFont="1" applyFill="1" applyBorder="1" applyAlignment="1" applyProtection="1">
      <alignment horizontal="center" vertical="center" wrapText="1"/>
      <protection hidden="1"/>
    </xf>
    <xf numFmtId="0" fontId="6" fillId="10" borderId="0" xfId="0" applyFont="1" applyFill="1" applyBorder="1" applyAlignment="1" applyProtection="1">
      <alignment horizontal="center" vertical="center" wrapText="1"/>
      <protection hidden="1"/>
    </xf>
    <xf numFmtId="8" fontId="6" fillId="10" borderId="0" xfId="0" applyNumberFormat="1" applyFont="1" applyFill="1" applyBorder="1" applyAlignment="1" applyProtection="1">
      <alignment horizontal="center" vertical="center" wrapText="1"/>
      <protection hidden="1"/>
    </xf>
    <xf numFmtId="166" fontId="7" fillId="1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10" borderId="8" xfId="0" applyFont="1" applyFill="1" applyBorder="1" applyAlignment="1" applyProtection="1">
      <alignment horizontal="center"/>
      <protection hidden="1"/>
    </xf>
    <xf numFmtId="168" fontId="2" fillId="10" borderId="0" xfId="2" applyNumberFormat="1" applyFont="1" applyFill="1" applyBorder="1" applyProtection="1">
      <protection hidden="1"/>
    </xf>
    <xf numFmtId="168" fontId="2" fillId="10" borderId="8" xfId="2" applyNumberFormat="1" applyFont="1" applyFill="1" applyBorder="1" applyProtection="1">
      <protection hidden="1"/>
    </xf>
    <xf numFmtId="168" fontId="2" fillId="10" borderId="0" xfId="0" applyNumberFormat="1" applyFont="1" applyFill="1" applyBorder="1" applyProtection="1">
      <protection hidden="1"/>
    </xf>
    <xf numFmtId="168" fontId="2" fillId="10" borderId="0" xfId="1" applyNumberFormat="1" applyFont="1" applyFill="1" applyBorder="1" applyProtection="1">
      <protection hidden="1"/>
    </xf>
    <xf numFmtId="168" fontId="2" fillId="10" borderId="4" xfId="2" applyNumberFormat="1" applyFont="1" applyFill="1" applyBorder="1" applyProtection="1">
      <protection hidden="1"/>
    </xf>
    <xf numFmtId="0" fontId="2" fillId="10" borderId="9" xfId="0" applyFont="1" applyFill="1" applyBorder="1" applyAlignment="1" applyProtection="1">
      <alignment horizontal="center"/>
      <protection hidden="1"/>
    </xf>
    <xf numFmtId="0" fontId="6" fillId="10" borderId="3" xfId="0" applyFont="1" applyFill="1" applyBorder="1" applyAlignment="1" applyProtection="1">
      <alignment horizontal="center"/>
      <protection hidden="1"/>
    </xf>
    <xf numFmtId="166" fontId="5" fillId="10" borderId="5" xfId="2" applyNumberFormat="1" applyFont="1" applyFill="1" applyBorder="1" applyProtection="1">
      <protection hidden="1"/>
    </xf>
    <xf numFmtId="168" fontId="5" fillId="10" borderId="1" xfId="2" applyNumberFormat="1" applyFont="1" applyFill="1" applyBorder="1" applyProtection="1">
      <protection hidden="1"/>
    </xf>
    <xf numFmtId="0" fontId="2" fillId="10" borderId="0" xfId="0" applyFont="1" applyFill="1"/>
    <xf numFmtId="0" fontId="43" fillId="10" borderId="0" xfId="0" applyFont="1" applyFill="1" applyProtection="1">
      <protection hidden="1"/>
    </xf>
    <xf numFmtId="0" fontId="42" fillId="10" borderId="0" xfId="0" applyFont="1" applyFill="1" applyAlignment="1" applyProtection="1">
      <alignment horizontal="right"/>
      <protection hidden="1"/>
    </xf>
    <xf numFmtId="10" fontId="0" fillId="10" borderId="0" xfId="3" applyNumberFormat="1" applyFont="1" applyFill="1"/>
    <xf numFmtId="9" fontId="0" fillId="10" borderId="0" xfId="3" applyNumberFormat="1" applyFont="1" applyFill="1"/>
    <xf numFmtId="43" fontId="2" fillId="10" borderId="0" xfId="1" applyFont="1" applyFill="1" applyProtection="1">
      <protection hidden="1"/>
    </xf>
    <xf numFmtId="10" fontId="36" fillId="10" borderId="0" xfId="3" applyNumberFormat="1" applyFont="1" applyFill="1"/>
    <xf numFmtId="0" fontId="42" fillId="10" borderId="0" xfId="0" applyFont="1" applyFill="1" applyProtection="1">
      <protection hidden="1"/>
    </xf>
    <xf numFmtId="0" fontId="41" fillId="10" borderId="0" xfId="0" applyFont="1" applyFill="1" applyProtection="1">
      <protection hidden="1"/>
    </xf>
    <xf numFmtId="0" fontId="33" fillId="10" borderId="0" xfId="0" applyFont="1" applyFill="1" applyBorder="1"/>
    <xf numFmtId="0" fontId="29" fillId="10" borderId="0" xfId="0" applyFont="1" applyFill="1"/>
    <xf numFmtId="168" fontId="4" fillId="10" borderId="0" xfId="0" applyNumberFormat="1" applyFont="1" applyFill="1" applyProtection="1">
      <protection hidden="1"/>
    </xf>
    <xf numFmtId="164" fontId="4" fillId="10" borderId="0" xfId="1" applyNumberFormat="1" applyFont="1" applyFill="1" applyAlignment="1" applyProtection="1">
      <alignment horizontal="right" vertical="center"/>
      <protection hidden="1"/>
    </xf>
    <xf numFmtId="0" fontId="33" fillId="10" borderId="0" xfId="0" quotePrefix="1" applyFont="1" applyFill="1" applyBorder="1"/>
    <xf numFmtId="0" fontId="42" fillId="10" borderId="0" xfId="0" applyFont="1" applyFill="1" applyAlignment="1" applyProtection="1">
      <alignment horizontal="left"/>
      <protection hidden="1"/>
    </xf>
    <xf numFmtId="0" fontId="43" fillId="5" borderId="19" xfId="0" applyFont="1" applyFill="1" applyBorder="1" applyAlignment="1" applyProtection="1">
      <alignment horizontal="center"/>
      <protection locked="0" hidden="1"/>
    </xf>
    <xf numFmtId="0" fontId="43" fillId="5" borderId="19" xfId="0" applyFont="1" applyFill="1" applyBorder="1" applyAlignment="1" applyProtection="1">
      <alignment horizontal="center" vertical="center"/>
      <protection locked="0" hidden="1"/>
    </xf>
    <xf numFmtId="0" fontId="3" fillId="10" borderId="0" xfId="0" applyFont="1" applyFill="1" applyAlignment="1" applyProtection="1">
      <alignment horizontal="center" vertical="center" wrapText="1"/>
      <protection hidden="1"/>
    </xf>
    <xf numFmtId="166" fontId="18" fillId="10" borderId="0" xfId="0" applyNumberFormat="1" applyFont="1" applyFill="1" applyAlignment="1" applyProtection="1">
      <alignment horizontal="center"/>
      <protection hidden="1"/>
    </xf>
    <xf numFmtId="0" fontId="11" fillId="10" borderId="0" xfId="0" applyFont="1" applyFill="1" applyAlignment="1" applyProtection="1">
      <alignment horizontal="left" vertical="center" wrapText="1"/>
      <protection hidden="1"/>
    </xf>
    <xf numFmtId="0" fontId="22" fillId="4" borderId="0" xfId="0" applyFont="1" applyFill="1" applyAlignment="1">
      <alignment horizontal="center" vertical="center"/>
    </xf>
    <xf numFmtId="0" fontId="16" fillId="10" borderId="0" xfId="0" applyFont="1" applyFill="1" applyAlignment="1" applyProtection="1">
      <alignment horizontal="center"/>
      <protection hidden="1"/>
    </xf>
    <xf numFmtId="0" fontId="44" fillId="10" borderId="0" xfId="0" applyFont="1" applyFill="1" applyAlignment="1" applyProtection="1">
      <alignment horizontal="right"/>
      <protection hidden="1"/>
    </xf>
    <xf numFmtId="0" fontId="45" fillId="10" borderId="0" xfId="0" applyFont="1" applyFill="1" applyAlignment="1" applyProtection="1">
      <alignment horizontal="left" vertical="center" wrapText="1"/>
      <protection hidden="1"/>
    </xf>
    <xf numFmtId="0" fontId="11" fillId="10" borderId="0" xfId="0" applyFont="1" applyFill="1" applyAlignment="1" applyProtection="1">
      <alignment horizontal="justify" vertical="center" wrapText="1"/>
      <protection hidden="1"/>
    </xf>
    <xf numFmtId="0" fontId="24" fillId="10" borderId="0" xfId="0" applyFont="1" applyFill="1" applyAlignment="1" applyProtection="1">
      <alignment horizontal="left" vertical="center" wrapText="1"/>
      <protection hidden="1"/>
    </xf>
    <xf numFmtId="0" fontId="42" fillId="10" borderId="0" xfId="0" applyFont="1" applyFill="1" applyAlignment="1" applyProtection="1">
      <alignment horizontal="center"/>
      <protection hidden="1"/>
    </xf>
    <xf numFmtId="0" fontId="40" fillId="10" borderId="0" xfId="0" applyFont="1" applyFill="1" applyAlignment="1" applyProtection="1">
      <alignment horizontal="right"/>
      <protection hidden="1"/>
    </xf>
    <xf numFmtId="0" fontId="43" fillId="5" borderId="20" xfId="0" applyFont="1" applyFill="1" applyBorder="1" applyAlignment="1" applyProtection="1">
      <alignment horizontal="center"/>
      <protection locked="0" hidden="1"/>
    </xf>
    <xf numFmtId="0" fontId="43" fillId="5" borderId="21" xfId="0" applyFont="1" applyFill="1" applyBorder="1" applyAlignment="1" applyProtection="1">
      <alignment horizontal="center"/>
      <protection locked="0" hidden="1"/>
    </xf>
    <xf numFmtId="8" fontId="43" fillId="5" borderId="20" xfId="1" applyNumberFormat="1" applyFont="1" applyFill="1" applyBorder="1" applyAlignment="1" applyProtection="1">
      <alignment horizontal="center"/>
      <protection locked="0" hidden="1"/>
    </xf>
    <xf numFmtId="43" fontId="43" fillId="5" borderId="21" xfId="1" applyFont="1" applyFill="1" applyBorder="1" applyAlignment="1" applyProtection="1">
      <alignment horizontal="center"/>
      <protection locked="0" hidden="1"/>
    </xf>
    <xf numFmtId="0" fontId="40" fillId="10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168" fontId="39" fillId="0" borderId="0" xfId="0" applyNumberFormat="1" applyFont="1" applyBorder="1" applyAlignment="1" applyProtection="1">
      <alignment horizontal="center" vertical="center"/>
      <protection hidden="1"/>
    </xf>
    <xf numFmtId="10" fontId="3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vertical="center"/>
      <protection hidden="1"/>
    </xf>
    <xf numFmtId="0" fontId="37" fillId="8" borderId="0" xfId="0" applyFont="1" applyFill="1" applyBorder="1" applyAlignment="1" applyProtection="1">
      <alignment horizontal="center"/>
    </xf>
    <xf numFmtId="0" fontId="37" fillId="8" borderId="11" xfId="0" applyFont="1" applyFill="1" applyBorder="1" applyAlignment="1" applyProtection="1">
      <alignment horizontal="center"/>
    </xf>
    <xf numFmtId="0" fontId="28" fillId="8" borderId="0" xfId="0" applyFont="1" applyFill="1" applyBorder="1" applyAlignment="1" applyProtection="1">
      <alignment horizontal="center"/>
    </xf>
    <xf numFmtId="0" fontId="28" fillId="8" borderId="11" xfId="0" applyFont="1" applyFill="1" applyBorder="1" applyAlignment="1" applyProtection="1">
      <alignment horizontal="center"/>
    </xf>
    <xf numFmtId="0" fontId="37" fillId="8" borderId="0" xfId="0" applyFont="1" applyFill="1" applyBorder="1" applyAlignment="1" applyProtection="1">
      <alignment horizontal="center" vertical="center"/>
      <protection hidden="1"/>
    </xf>
    <xf numFmtId="0" fontId="37" fillId="8" borderId="11" xfId="0" applyFont="1" applyFill="1" applyBorder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center"/>
      <protection hidden="1"/>
    </xf>
  </cellXfs>
  <cellStyles count="6">
    <cellStyle name="Millares" xfId="1" builtinId="3"/>
    <cellStyle name="Moneda" xfId="2" builtinId="4"/>
    <cellStyle name="Moneda 2" xfId="4"/>
    <cellStyle name="Normal" xfId="0" builtinId="0"/>
    <cellStyle name="Normal 2" xfId="5"/>
    <cellStyle name="Porcentual" xfId="3" builtinId="5"/>
  </cellStyles>
  <dxfs count="1">
    <dxf>
      <font>
        <b/>
        <i/>
        <color rgb="FFFF0000"/>
      </font>
    </dxf>
  </dxfs>
  <tableStyles count="0" defaultTableStyle="TableStyleMedium2" defaultPivotStyle="PivotStyleLight16"/>
  <colors>
    <mruColors>
      <color rgb="FFA7E8FF"/>
      <color rgb="FFF5FC9E"/>
      <color rgb="FF8E0000"/>
      <color rgb="FFCCECFF"/>
      <color rgb="FFFFFFFF"/>
      <color rgb="FFE7EEF5"/>
      <color rgb="FFFFFFCC"/>
      <color rgb="FFFFCCCC"/>
      <color rgb="FFFF7C8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582705</xdr:colOff>
      <xdr:row>8</xdr:row>
      <xdr:rowOff>22411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0"/>
          <a:ext cx="9876384" cy="2185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130967</xdr:rowOff>
    </xdr:from>
    <xdr:to>
      <xdr:col>7</xdr:col>
      <xdr:colOff>50814</xdr:colOff>
      <xdr:row>4</xdr:row>
      <xdr:rowOff>178595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0967"/>
          <a:ext cx="2858308" cy="61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AB661"/>
  <sheetViews>
    <sheetView showGridLines="0" showRowColHeaders="0" tabSelected="1" topLeftCell="C2" zoomScale="70" zoomScaleNormal="70" zoomScalePageLayoutView="70" workbookViewId="0">
      <selection activeCell="F300" sqref="F300:G300"/>
    </sheetView>
  </sheetViews>
  <sheetFormatPr baseColWidth="10" defaultColWidth="0" defaultRowHeight="14" zeroHeight="1" x14ac:dyDescent="0"/>
  <cols>
    <col min="1" max="1" width="12.5" hidden="1" customWidth="1"/>
    <col min="2" max="2" width="42.5" hidden="1" customWidth="1"/>
    <col min="3" max="3" width="4.5" customWidth="1"/>
    <col min="4" max="5" width="17.83203125" style="97" customWidth="1"/>
    <col min="6" max="6" width="25.5" style="97" customWidth="1"/>
    <col min="7" max="7" width="27.5" style="97" customWidth="1"/>
    <col min="8" max="8" width="24.83203125" style="97" customWidth="1"/>
    <col min="9" max="9" width="25.5" style="97" customWidth="1"/>
    <col min="10" max="10" width="23.33203125" style="97" customWidth="1"/>
    <col min="11" max="11" width="3.83203125" style="97" customWidth="1"/>
    <col min="12" max="12" width="21.1640625" hidden="1" customWidth="1"/>
    <col min="13" max="13" width="37" hidden="1" customWidth="1"/>
    <col min="14" max="14" width="11.5" hidden="1" customWidth="1"/>
    <col min="15" max="15" width="14.5" hidden="1" customWidth="1"/>
    <col min="16" max="16" width="11.5" hidden="1" customWidth="1"/>
    <col min="17" max="17" width="19.1640625" hidden="1" customWidth="1"/>
    <col min="18" max="18" width="23.5" hidden="1" customWidth="1"/>
    <col min="19" max="19" width="30" hidden="1" customWidth="1"/>
    <col min="20" max="16384" width="11.5" hidden="1"/>
  </cols>
  <sheetData>
    <row r="1" spans="1:28" ht="36.75" hidden="1" customHeight="1">
      <c r="A1" s="16"/>
      <c r="B1" s="16"/>
      <c r="C1" s="16"/>
      <c r="D1" s="179" t="s">
        <v>34</v>
      </c>
      <c r="E1" s="179"/>
      <c r="F1" s="179"/>
      <c r="G1" s="179"/>
      <c r="H1" s="179"/>
      <c r="I1" s="179"/>
      <c r="J1" s="179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8" s="15" customFormat="1" ht="19.5" customHeight="1">
      <c r="A2" s="16"/>
      <c r="B2" s="16"/>
      <c r="C2" s="97"/>
      <c r="K2" s="99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8">
      <c r="A3" s="16"/>
      <c r="B3" s="16"/>
      <c r="C3" s="97"/>
      <c r="D3" s="26"/>
      <c r="E3" s="26"/>
      <c r="F3" s="26"/>
      <c r="G3" s="26"/>
      <c r="H3" s="26"/>
      <c r="I3" s="26"/>
      <c r="J3" s="26"/>
      <c r="K3" s="99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>
      <c r="A4" s="16"/>
      <c r="B4" s="16"/>
      <c r="C4" s="97"/>
      <c r="D4" s="26"/>
      <c r="E4" s="26"/>
      <c r="F4" s="26"/>
      <c r="G4" s="26"/>
      <c r="H4" s="26"/>
      <c r="I4" s="26"/>
      <c r="J4" s="26"/>
      <c r="K4" s="9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>
      <c r="A5" s="16"/>
      <c r="B5" s="16"/>
      <c r="C5" s="97"/>
      <c r="D5" s="26"/>
      <c r="E5" s="26"/>
      <c r="F5" s="26"/>
      <c r="G5" s="26"/>
      <c r="H5" s="26"/>
      <c r="I5" s="26"/>
      <c r="J5" s="26"/>
      <c r="K5" s="9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>
      <c r="A6" s="16"/>
      <c r="B6" s="16"/>
      <c r="C6" s="97"/>
      <c r="D6" s="26"/>
      <c r="E6" s="26"/>
      <c r="F6" s="26"/>
      <c r="G6" s="26"/>
      <c r="H6" s="26"/>
      <c r="I6" s="26"/>
      <c r="J6" s="26"/>
      <c r="K6" s="99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>
      <c r="A7" s="16"/>
      <c r="B7" s="16"/>
      <c r="C7" s="97"/>
      <c r="D7" s="26"/>
      <c r="E7" s="26"/>
      <c r="F7" s="26"/>
      <c r="G7" s="26"/>
      <c r="H7" s="26"/>
      <c r="I7" s="26"/>
      <c r="J7" s="26"/>
      <c r="K7" s="99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76.5" customHeight="1">
      <c r="A8" s="16"/>
      <c r="B8" s="16"/>
      <c r="C8" s="97"/>
      <c r="D8" s="26"/>
      <c r="E8" s="26"/>
      <c r="F8" s="26"/>
      <c r="G8" s="26"/>
      <c r="H8" s="26"/>
      <c r="I8" s="26"/>
      <c r="J8" s="26"/>
      <c r="K8" s="99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21" customHeight="1">
      <c r="A9" s="16"/>
      <c r="B9" s="16"/>
      <c r="C9" s="97"/>
      <c r="K9" s="9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8.75" customHeight="1">
      <c r="A10" s="16"/>
      <c r="B10" s="16"/>
      <c r="C10" s="97"/>
      <c r="D10" s="180" t="str">
        <f>CONCATENATE("CALCULADORA DE CRÉDITO HIPOTECARIO : ",F300,"")</f>
        <v xml:space="preserve">CALCULADORA DE CRÉDITO HIPOTECARIO : </v>
      </c>
      <c r="E10" s="180"/>
      <c r="F10" s="180"/>
      <c r="G10" s="180"/>
      <c r="H10" s="180"/>
      <c r="I10" s="180"/>
      <c r="J10" s="180"/>
      <c r="K10" s="99"/>
      <c r="L10" s="6"/>
      <c r="M10" s="6"/>
      <c r="N10" s="6"/>
      <c r="O10" s="6"/>
      <c r="P10" s="6"/>
      <c r="Q10" s="6"/>
      <c r="R10" s="6"/>
      <c r="S10" s="6"/>
      <c r="T10" s="6"/>
      <c r="U10" s="27"/>
      <c r="V10" s="27"/>
      <c r="W10" s="27"/>
      <c r="X10" s="27"/>
      <c r="Y10" s="27"/>
      <c r="Z10" s="27"/>
      <c r="AA10" s="27"/>
      <c r="AB10" s="27"/>
    </row>
    <row r="11" spans="1:28" ht="18.75" customHeight="1">
      <c r="A11" s="16"/>
      <c r="B11" s="16"/>
      <c r="C11" s="97"/>
      <c r="D11" s="100"/>
      <c r="E11" s="100"/>
      <c r="F11" s="100"/>
      <c r="G11" s="100"/>
      <c r="H11" s="100"/>
      <c r="I11" s="100"/>
      <c r="J11" s="100"/>
      <c r="K11" s="99"/>
      <c r="L11" s="6"/>
      <c r="M11" s="6"/>
      <c r="N11" s="6"/>
      <c r="O11" s="6"/>
      <c r="P11" s="6"/>
      <c r="Q11" s="6"/>
      <c r="R11" s="6"/>
      <c r="S11" s="6"/>
      <c r="T11" s="6"/>
      <c r="U11" s="27"/>
      <c r="V11" s="27"/>
      <c r="W11" s="27"/>
      <c r="X11" s="27"/>
      <c r="Y11" s="27"/>
      <c r="Z11" s="27"/>
      <c r="AA11" s="27"/>
      <c r="AB11" s="27"/>
    </row>
    <row r="12" spans="1:28" ht="18" hidden="1">
      <c r="A12" s="16"/>
      <c r="B12" s="16"/>
      <c r="C12" s="97"/>
      <c r="D12" s="101"/>
      <c r="E12" s="101"/>
      <c r="F12" s="102" t="s">
        <v>18</v>
      </c>
      <c r="G12" s="101"/>
      <c r="H12" s="101"/>
      <c r="I12" s="101"/>
      <c r="J12" s="101"/>
      <c r="K12" s="103"/>
      <c r="L12" s="6"/>
      <c r="M12" s="6"/>
      <c r="N12" s="6"/>
      <c r="O12" s="6"/>
      <c r="P12" s="6"/>
      <c r="Q12" s="6"/>
      <c r="R12" s="6"/>
      <c r="S12" s="6"/>
      <c r="T12" s="6"/>
      <c r="U12" s="27"/>
      <c r="V12" s="27"/>
      <c r="W12" s="27"/>
      <c r="X12" s="27"/>
      <c r="Y12" s="27"/>
      <c r="Z12" s="27"/>
      <c r="AA12" s="27"/>
      <c r="AB12" s="27"/>
    </row>
    <row r="13" spans="1:28" ht="18" hidden="1" thickBot="1">
      <c r="A13" s="16"/>
      <c r="B13" s="16"/>
      <c r="C13" s="97"/>
      <c r="D13" s="102"/>
      <c r="E13" s="102"/>
      <c r="F13" s="102"/>
      <c r="G13" s="102"/>
      <c r="H13" s="102"/>
      <c r="I13" s="104" t="s">
        <v>25</v>
      </c>
      <c r="J13" s="105">
        <f ca="1">+TODAY()</f>
        <v>42788</v>
      </c>
      <c r="K13" s="103"/>
      <c r="L13" s="6"/>
      <c r="M13" s="6" t="s">
        <v>26</v>
      </c>
      <c r="N13" s="6"/>
      <c r="O13" s="6"/>
      <c r="P13" s="6"/>
      <c r="Q13" s="6"/>
      <c r="R13" s="6"/>
      <c r="S13" s="6"/>
      <c r="T13" s="6"/>
      <c r="U13" s="27"/>
      <c r="V13" s="27"/>
      <c r="W13" s="27"/>
      <c r="X13" s="27"/>
      <c r="Y13" s="27"/>
      <c r="Z13" s="27"/>
      <c r="AA13" s="27"/>
      <c r="AB13" s="27"/>
    </row>
    <row r="14" spans="1:28" ht="18" hidden="1" customHeight="1">
      <c r="A14" s="16"/>
      <c r="B14" s="16"/>
      <c r="C14" s="97"/>
      <c r="D14" s="102" t="s">
        <v>12</v>
      </c>
      <c r="E14" s="102"/>
      <c r="F14" s="106" t="s">
        <v>47</v>
      </c>
      <c r="G14" s="107"/>
      <c r="H14" s="108"/>
      <c r="I14" s="109"/>
      <c r="J14" s="109"/>
      <c r="K14" s="103"/>
      <c r="L14" s="6"/>
      <c r="M14" s="28" t="s">
        <v>3</v>
      </c>
      <c r="N14" s="29"/>
      <c r="O14" s="30" t="s">
        <v>4</v>
      </c>
      <c r="P14" s="6"/>
      <c r="Q14" s="6"/>
      <c r="R14" s="6"/>
      <c r="S14" s="6"/>
      <c r="T14" s="6"/>
      <c r="U14" s="27"/>
      <c r="V14" s="27"/>
      <c r="W14" s="27"/>
      <c r="X14" s="27"/>
      <c r="Y14" s="27"/>
      <c r="Z14" s="27"/>
      <c r="AA14" s="27"/>
      <c r="AB14" s="27"/>
    </row>
    <row r="15" spans="1:28" ht="18" hidden="1" customHeight="1">
      <c r="A15" s="16"/>
      <c r="B15" s="16"/>
      <c r="C15" s="97"/>
      <c r="D15" s="102" t="str">
        <f>+IF(F14="Valor del inmueble","Valor del inmueble","Monto de crédito")</f>
        <v>Monto de crédito</v>
      </c>
      <c r="E15" s="102"/>
      <c r="F15" s="110">
        <f>F303</f>
        <v>0</v>
      </c>
      <c r="G15" s="111" t="str">
        <f>+IF(F14="Valor del inmueble","   Valor mínimo del inmueble $1,000,000","   Importe mínimo de Crédito $300,000    Máximo $10,000,000")</f>
        <v xml:space="preserve">   Importe mínimo de Crédito $300,000    Máximo $10,000,000</v>
      </c>
      <c r="H15" s="102"/>
      <c r="I15" s="112"/>
      <c r="J15" s="112"/>
      <c r="K15" s="113">
        <f>IF(F14="Valor del inmueble",1000000,IF(F14="Importe de crédito",300000,0))</f>
        <v>300000</v>
      </c>
      <c r="L15" s="31"/>
      <c r="M15" s="32">
        <v>500001</v>
      </c>
      <c r="N15" s="32">
        <v>1000000</v>
      </c>
      <c r="O15" s="33">
        <v>2.75</v>
      </c>
      <c r="P15" s="6"/>
      <c r="Q15" s="6"/>
      <c r="R15" s="6"/>
      <c r="S15" s="6"/>
      <c r="T15" s="6"/>
      <c r="U15" s="27"/>
      <c r="V15" s="27"/>
      <c r="W15" s="27"/>
      <c r="X15" s="27"/>
      <c r="Y15" s="27"/>
      <c r="Z15" s="27"/>
      <c r="AA15" s="27"/>
      <c r="AB15" s="27"/>
    </row>
    <row r="16" spans="1:28" ht="18" hidden="1" customHeight="1">
      <c r="A16" s="16"/>
      <c r="B16" s="16"/>
      <c r="C16" s="97"/>
      <c r="D16" s="102" t="s">
        <v>22</v>
      </c>
      <c r="E16" s="102"/>
      <c r="F16" s="114" t="e">
        <f>M318/100</f>
        <v>#DIV/0!</v>
      </c>
      <c r="G16" s="115"/>
      <c r="I16" s="102"/>
      <c r="J16" s="102"/>
      <c r="K16" s="103"/>
      <c r="L16" s="34"/>
      <c r="M16" s="32">
        <v>1000001</v>
      </c>
      <c r="N16" s="32">
        <v>1500000</v>
      </c>
      <c r="O16" s="33">
        <v>2.2400000000000002</v>
      </c>
      <c r="P16" s="6"/>
      <c r="Q16" s="6"/>
      <c r="R16" s="6"/>
      <c r="S16" s="6"/>
      <c r="T16" s="6"/>
      <c r="U16" s="27"/>
      <c r="V16" s="27"/>
      <c r="W16" s="27"/>
      <c r="X16" s="27"/>
      <c r="Y16" s="27"/>
      <c r="Z16" s="27"/>
      <c r="AA16" s="27"/>
      <c r="AB16" s="27"/>
    </row>
    <row r="17" spans="1:28" ht="18" hidden="1" customHeight="1">
      <c r="A17" s="16"/>
      <c r="B17" s="16"/>
      <c r="C17" s="97"/>
      <c r="D17" s="102" t="s">
        <v>14</v>
      </c>
      <c r="E17" s="102"/>
      <c r="F17" s="116">
        <f>F305</f>
        <v>0</v>
      </c>
      <c r="G17" s="117"/>
      <c r="H17" s="118" t="s">
        <v>39</v>
      </c>
      <c r="I17" s="102">
        <f>IF(F15="Valor de inmueble",1000000,0)</f>
        <v>0</v>
      </c>
      <c r="J17" s="119"/>
      <c r="K17" s="103"/>
      <c r="L17" s="34"/>
      <c r="M17" s="32">
        <v>1500001</v>
      </c>
      <c r="N17" s="32">
        <v>2000000</v>
      </c>
      <c r="O17" s="33">
        <v>2.11</v>
      </c>
      <c r="P17" s="6"/>
      <c r="Q17" s="6"/>
      <c r="R17" s="6"/>
      <c r="S17" s="6"/>
      <c r="T17" s="6"/>
      <c r="U17" s="27"/>
      <c r="V17" s="27"/>
      <c r="W17" s="27"/>
      <c r="X17" s="27"/>
      <c r="Y17" s="27"/>
      <c r="Z17" s="27"/>
      <c r="AA17" s="27"/>
      <c r="AB17" s="27"/>
    </row>
    <row r="18" spans="1:28" ht="18" hidden="1" customHeight="1">
      <c r="A18" s="16"/>
      <c r="B18" s="16"/>
      <c r="C18" s="97"/>
      <c r="D18" s="102" t="s">
        <v>11</v>
      </c>
      <c r="E18" s="102"/>
      <c r="F18" s="120" t="e">
        <f>VLOOKUP(F300,PRODUCTOS_1,2,0)</f>
        <v>#N/A</v>
      </c>
      <c r="G18" s="120"/>
      <c r="H18" s="121" t="e">
        <f>G34/F21*1000</f>
        <v>#N/A</v>
      </c>
      <c r="I18" s="102"/>
      <c r="J18" s="102"/>
      <c r="K18" s="103"/>
      <c r="L18" s="34"/>
      <c r="M18" s="32">
        <v>2000001</v>
      </c>
      <c r="N18" s="32">
        <v>2500000</v>
      </c>
      <c r="O18" s="33">
        <v>2.09</v>
      </c>
      <c r="P18" s="6"/>
      <c r="Q18" s="6"/>
      <c r="R18" s="6"/>
      <c r="S18" s="6"/>
      <c r="T18" s="6"/>
      <c r="U18" s="27"/>
      <c r="V18" s="27"/>
      <c r="W18" s="27"/>
      <c r="X18" s="27"/>
      <c r="Y18" s="27"/>
      <c r="Z18" s="27"/>
      <c r="AA18" s="27"/>
      <c r="AB18" s="27"/>
    </row>
    <row r="19" spans="1:28" ht="15" hidden="1">
      <c r="A19" s="16"/>
      <c r="B19" s="16"/>
      <c r="C19" s="97"/>
      <c r="D19" s="122"/>
      <c r="E19" s="122"/>
      <c r="F19" s="122"/>
      <c r="G19" s="122"/>
      <c r="H19" s="122"/>
      <c r="I19" s="123"/>
      <c r="J19" s="124"/>
      <c r="K19" s="103"/>
      <c r="L19" s="34"/>
      <c r="M19" s="32">
        <v>2500001</v>
      </c>
      <c r="N19" s="32">
        <v>3000000</v>
      </c>
      <c r="O19" s="33">
        <v>1.96</v>
      </c>
      <c r="P19" s="6"/>
      <c r="Q19" s="6"/>
      <c r="R19" s="6"/>
      <c r="S19" s="6"/>
      <c r="T19" s="6"/>
      <c r="U19" s="27"/>
      <c r="V19" s="27"/>
      <c r="W19" s="27"/>
      <c r="X19" s="27"/>
      <c r="Y19" s="27"/>
      <c r="Z19" s="27"/>
      <c r="AA19" s="27"/>
      <c r="AB19" s="27"/>
    </row>
    <row r="20" spans="1:28" ht="32.25" hidden="1" customHeight="1">
      <c r="A20" s="16"/>
      <c r="B20" s="16"/>
      <c r="C20" s="97"/>
      <c r="D20" s="118" t="e">
        <f>IF(F15="",L20,IF(L21&lt;1000000,"Valor Minimo del Inmueble","Valor Estimado del Inmueble"))</f>
        <v>#DIV/0!</v>
      </c>
      <c r="E20" s="118"/>
      <c r="F20" s="176" t="s">
        <v>13</v>
      </c>
      <c r="G20" s="176"/>
      <c r="H20" s="118" t="s">
        <v>28</v>
      </c>
      <c r="I20" s="118" t="s">
        <v>29</v>
      </c>
      <c r="J20" s="125" t="s">
        <v>30</v>
      </c>
      <c r="K20" s="126"/>
      <c r="L20" s="36" t="s">
        <v>33</v>
      </c>
      <c r="M20" s="35">
        <v>3000001</v>
      </c>
      <c r="N20" s="35">
        <v>3500000</v>
      </c>
      <c r="O20" s="31">
        <v>1.91</v>
      </c>
      <c r="P20" s="6"/>
      <c r="Q20" s="6"/>
      <c r="R20" s="6"/>
      <c r="S20" s="6"/>
      <c r="T20" s="6"/>
      <c r="U20" s="27"/>
      <c r="V20" s="27"/>
      <c r="W20" s="27"/>
      <c r="X20" s="27"/>
      <c r="Y20" s="27"/>
      <c r="Z20" s="27"/>
      <c r="AA20" s="27"/>
      <c r="AB20" s="27"/>
    </row>
    <row r="21" spans="1:28" ht="21.75" hidden="1" customHeight="1">
      <c r="A21" s="16"/>
      <c r="B21" s="16"/>
      <c r="C21" s="97"/>
      <c r="D21" s="127">
        <f>F302</f>
        <v>0</v>
      </c>
      <c r="E21" s="127"/>
      <c r="F21" s="177">
        <f>IF(I310="SI",F15+E24,F15)</f>
        <v>0</v>
      </c>
      <c r="G21" s="177"/>
      <c r="H21" s="128" t="e">
        <f>+PMT(F18/12,F17*12,-F21)+(F21/1000*0.463)+(D21/1000*0.239)</f>
        <v>#N/A</v>
      </c>
      <c r="I21" s="127" t="e">
        <f>+H21*2.5</f>
        <v>#N/A</v>
      </c>
      <c r="J21" s="129" t="e">
        <f>(1+IRR(K34:K274,0.01))^12-1</f>
        <v>#VALUE!</v>
      </c>
      <c r="K21" s="130"/>
      <c r="L21" s="37" t="e">
        <f>+IF($F$14="Valor del inmueble",F15,F21/(1-F16))</f>
        <v>#DIV/0!</v>
      </c>
      <c r="M21" s="35">
        <v>3500001</v>
      </c>
      <c r="N21" s="35">
        <v>4000000</v>
      </c>
      <c r="O21" s="31">
        <v>1.89</v>
      </c>
      <c r="P21" s="6"/>
      <c r="Q21" s="6"/>
      <c r="R21" s="6"/>
      <c r="S21" s="6"/>
      <c r="T21" s="6"/>
      <c r="U21" s="27"/>
      <c r="V21" s="27"/>
      <c r="W21" s="27"/>
      <c r="X21" s="27"/>
      <c r="Y21" s="27"/>
      <c r="Z21" s="27"/>
      <c r="AA21" s="27"/>
      <c r="AB21" s="27"/>
    </row>
    <row r="22" spans="1:28" ht="22.5" hidden="1" customHeight="1">
      <c r="A22" s="16"/>
      <c r="B22" s="16"/>
      <c r="C22" s="97"/>
      <c r="D22" s="122"/>
      <c r="E22" s="131"/>
      <c r="F22" s="131"/>
      <c r="G22" s="131"/>
      <c r="H22" s="131"/>
      <c r="I22" s="131" t="s">
        <v>2</v>
      </c>
      <c r="J22" s="131"/>
      <c r="K22" s="103"/>
      <c r="L22" s="34"/>
      <c r="M22" s="35">
        <v>4000001</v>
      </c>
      <c r="N22" s="35">
        <v>4500000</v>
      </c>
      <c r="O22" s="31">
        <v>1.91</v>
      </c>
      <c r="P22" s="6"/>
      <c r="Q22" s="6"/>
      <c r="R22" s="6"/>
      <c r="S22" s="6"/>
      <c r="T22" s="6"/>
      <c r="U22" s="27"/>
      <c r="V22" s="27"/>
      <c r="W22" s="27"/>
      <c r="X22" s="27"/>
      <c r="Y22" s="27"/>
      <c r="Z22" s="27"/>
      <c r="AA22" s="27"/>
      <c r="AB22" s="27"/>
    </row>
    <row r="23" spans="1:28" ht="36.75" hidden="1" customHeight="1">
      <c r="A23" s="16"/>
      <c r="B23" s="16"/>
      <c r="C23" s="97"/>
      <c r="D23" s="118" t="s">
        <v>31</v>
      </c>
      <c r="E23" s="118" t="s">
        <v>15</v>
      </c>
      <c r="F23" s="176" t="s">
        <v>23</v>
      </c>
      <c r="G23" s="176"/>
      <c r="H23" s="118" t="s">
        <v>16</v>
      </c>
      <c r="I23" s="118" t="s">
        <v>36</v>
      </c>
      <c r="J23" s="118" t="s">
        <v>35</v>
      </c>
      <c r="K23" s="103"/>
      <c r="L23" s="34"/>
      <c r="M23" s="35">
        <v>4500001</v>
      </c>
      <c r="N23" s="35">
        <v>5000000</v>
      </c>
      <c r="O23" s="31">
        <v>1.92</v>
      </c>
      <c r="P23" s="6"/>
      <c r="Q23" s="6"/>
      <c r="R23" s="6"/>
      <c r="S23" s="6"/>
      <c r="T23" s="6"/>
      <c r="U23" s="27"/>
      <c r="V23" s="27"/>
      <c r="W23" s="27"/>
      <c r="X23" s="27"/>
      <c r="Y23" s="27"/>
      <c r="Z23" s="27"/>
      <c r="AA23" s="27"/>
      <c r="AB23" s="27"/>
    </row>
    <row r="24" spans="1:28" ht="17" hidden="1">
      <c r="A24" s="16"/>
      <c r="B24" s="16"/>
      <c r="C24" s="97"/>
      <c r="D24" s="127" t="e">
        <f>VLOOKUP(F300,PRODUCTOS_1,6,0)</f>
        <v>#N/A</v>
      </c>
      <c r="E24" s="127" t="e">
        <f>E25*F15</f>
        <v>#N/A</v>
      </c>
      <c r="F24" s="177">
        <f>+D21/1000*F25</f>
        <v>0</v>
      </c>
      <c r="G24" s="177"/>
      <c r="H24" s="128" t="e">
        <f>SUM(D24:F24)</f>
        <v>#N/A</v>
      </c>
      <c r="I24" s="127" t="e">
        <f>VLOOKUP(F300,PRODUCTOS_1,7,0)*D21</f>
        <v>#N/A</v>
      </c>
      <c r="J24" s="128" t="e">
        <f>+E21+H24+I24</f>
        <v>#N/A</v>
      </c>
      <c r="K24" s="103"/>
      <c r="L24" s="34"/>
      <c r="M24" s="35">
        <v>5000001</v>
      </c>
      <c r="N24" s="35">
        <v>5500000</v>
      </c>
      <c r="O24" s="31">
        <v>1.79</v>
      </c>
      <c r="P24" s="6"/>
      <c r="Q24" s="6"/>
      <c r="R24" s="6"/>
      <c r="S24" s="6"/>
      <c r="T24" s="6"/>
      <c r="U24" s="27"/>
      <c r="V24" s="27"/>
      <c r="W24" s="27"/>
      <c r="X24" s="27"/>
      <c r="Y24" s="27"/>
      <c r="Z24" s="27"/>
      <c r="AA24" s="27"/>
      <c r="AB24" s="27"/>
    </row>
    <row r="25" spans="1:28" ht="23.25" hidden="1" customHeight="1">
      <c r="A25" s="16"/>
      <c r="B25" s="16"/>
      <c r="C25" s="97"/>
      <c r="D25" s="132"/>
      <c r="E25" s="133" t="e">
        <f>VLOOKUP(F300,PRODUCTOS_1,4,0)</f>
        <v>#N/A</v>
      </c>
      <c r="F25" s="134">
        <f>+IF(D21&lt;=N15,O15,IF(D21&lt;=N16,O16,IF(D21&lt;=N17,O17,IF(D21&lt;=N18,O18,IF(D21&lt;=N19,O19,IF(D21&lt;=N20,O20,IF(D21&lt;=N21,O21,IF(D21&lt;=N22,O22,IF(D21&lt;=N23,O23,IF(D21&lt;=N24,O24,IF(D21&lt;=N25,O25,IF(D21&lt;=N26,O26,IF(D21&lt;=N28,O28,IF(D21&lt;=N29,O29,IF(D21&lt;=N30,O30,IF(D21&lt;=N31,O31,O32))))))))))))))))</f>
        <v>2.75</v>
      </c>
      <c r="G25" s="135" t="s">
        <v>24</v>
      </c>
      <c r="H25" s="136"/>
      <c r="I25" s="119"/>
      <c r="J25" s="119"/>
      <c r="K25" s="103"/>
      <c r="L25" s="34"/>
      <c r="M25" s="35">
        <v>5500001</v>
      </c>
      <c r="N25" s="35">
        <v>6000000</v>
      </c>
      <c r="O25" s="31">
        <v>1.74</v>
      </c>
      <c r="P25" s="6"/>
      <c r="Q25" s="6"/>
      <c r="R25" s="6"/>
      <c r="S25" s="6"/>
      <c r="T25" s="6"/>
      <c r="U25" s="27"/>
      <c r="V25" s="27"/>
      <c r="W25" s="27"/>
      <c r="X25" s="27"/>
      <c r="Y25" s="27"/>
      <c r="Z25" s="27"/>
      <c r="AA25" s="27"/>
      <c r="AB25" s="27"/>
    </row>
    <row r="26" spans="1:28" ht="35.25" hidden="1" customHeight="1">
      <c r="A26" s="16"/>
      <c r="B26" s="16"/>
      <c r="C26" s="97"/>
      <c r="D26" s="118" t="s">
        <v>105</v>
      </c>
      <c r="E26" s="136" t="str">
        <f>IF(F300="LIQUIDEZ HIPOTECARIA",E24*0.16,"0")</f>
        <v>0</v>
      </c>
      <c r="F26" s="99"/>
      <c r="G26" s="137"/>
      <c r="H26" s="138"/>
      <c r="I26" s="124"/>
      <c r="J26" s="124"/>
      <c r="K26" s="103"/>
      <c r="L26" s="6"/>
      <c r="M26" s="35">
        <v>6000001</v>
      </c>
      <c r="N26" s="35">
        <v>6500000</v>
      </c>
      <c r="O26" s="31">
        <v>1.71</v>
      </c>
      <c r="P26" s="6"/>
      <c r="Q26" s="6"/>
      <c r="R26" s="6"/>
      <c r="S26" s="6"/>
      <c r="T26" s="6"/>
      <c r="U26" s="27"/>
      <c r="V26" s="27"/>
      <c r="W26" s="27"/>
      <c r="X26" s="27"/>
      <c r="Y26" s="27"/>
      <c r="Z26" s="27"/>
      <c r="AA26" s="27"/>
      <c r="AB26" s="27"/>
    </row>
    <row r="27" spans="1:28" ht="9" hidden="1" customHeight="1">
      <c r="A27" s="16"/>
      <c r="B27" s="16"/>
      <c r="C27" s="97"/>
      <c r="D27" s="139"/>
      <c r="E27" s="140"/>
      <c r="F27" s="99"/>
      <c r="G27" s="137"/>
      <c r="H27" s="138"/>
      <c r="I27" s="124"/>
      <c r="J27" s="124"/>
      <c r="K27" s="103"/>
      <c r="L27" s="6"/>
      <c r="M27" s="35"/>
      <c r="N27" s="35"/>
      <c r="O27" s="31"/>
      <c r="P27" s="6"/>
      <c r="Q27" s="6"/>
      <c r="R27" s="6"/>
      <c r="S27" s="6"/>
      <c r="T27" s="6"/>
      <c r="U27" s="27"/>
      <c r="V27" s="27"/>
      <c r="W27" s="27"/>
      <c r="X27" s="27"/>
      <c r="Y27" s="27"/>
      <c r="Z27" s="27"/>
      <c r="AA27" s="27"/>
      <c r="AB27" s="27"/>
    </row>
    <row r="28" spans="1:28" ht="33.75" hidden="1" customHeight="1">
      <c r="A28" s="17"/>
      <c r="B28" s="17"/>
      <c r="C28" s="97"/>
      <c r="D28" s="178" t="s">
        <v>27</v>
      </c>
      <c r="E28" s="178"/>
      <c r="F28" s="178"/>
      <c r="G28" s="178"/>
      <c r="H28" s="178"/>
      <c r="I28" s="178"/>
      <c r="J28" s="178"/>
      <c r="K28" s="103"/>
      <c r="L28" s="4"/>
      <c r="M28" s="11">
        <v>6500001</v>
      </c>
      <c r="N28" s="11">
        <v>7500000</v>
      </c>
      <c r="O28" s="12">
        <v>1.7</v>
      </c>
      <c r="P28" s="4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3" customFormat="1" ht="81" hidden="1" customHeight="1">
      <c r="A29" s="19"/>
      <c r="B29" s="19"/>
      <c r="C29" s="98"/>
      <c r="D29" s="183" t="s">
        <v>20</v>
      </c>
      <c r="E29" s="183"/>
      <c r="F29" s="183"/>
      <c r="G29" s="183"/>
      <c r="H29" s="183"/>
      <c r="I29" s="183"/>
      <c r="J29" s="183"/>
      <c r="K29" s="141"/>
      <c r="L29" s="5"/>
      <c r="M29" s="11">
        <v>7500001</v>
      </c>
      <c r="N29" s="11">
        <v>8000000</v>
      </c>
      <c r="O29" s="12">
        <v>1.64</v>
      </c>
      <c r="P29" s="5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3" customFormat="1" ht="27.75" hidden="1" customHeight="1">
      <c r="A30" s="19"/>
      <c r="B30" s="19"/>
      <c r="C30" s="98"/>
      <c r="D30" s="183" t="s">
        <v>21</v>
      </c>
      <c r="E30" s="183"/>
      <c r="F30" s="183"/>
      <c r="G30" s="183"/>
      <c r="H30" s="183"/>
      <c r="I30" s="183"/>
      <c r="J30" s="183"/>
      <c r="K30" s="141"/>
      <c r="L30" s="5"/>
      <c r="M30" s="11">
        <v>8000001</v>
      </c>
      <c r="N30" s="11">
        <v>8500000</v>
      </c>
      <c r="O30" s="12">
        <v>1.56</v>
      </c>
      <c r="P30" s="5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47.25" hidden="1" customHeight="1">
      <c r="A31" s="17"/>
      <c r="B31" s="17"/>
      <c r="C31" s="97"/>
      <c r="D31" s="184" t="s">
        <v>32</v>
      </c>
      <c r="E31" s="184"/>
      <c r="F31" s="184"/>
      <c r="G31" s="184"/>
      <c r="H31" s="184"/>
      <c r="I31" s="184"/>
      <c r="J31" s="184"/>
      <c r="K31" s="103"/>
      <c r="L31" s="4"/>
      <c r="M31" s="11">
        <v>8500001</v>
      </c>
      <c r="N31" s="11">
        <v>9000000</v>
      </c>
      <c r="O31" s="12">
        <v>1.51</v>
      </c>
      <c r="P31" s="4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21.75" hidden="1" customHeight="1">
      <c r="A32" s="17"/>
      <c r="B32" s="17"/>
      <c r="C32" s="97"/>
      <c r="D32" s="103"/>
      <c r="E32" s="142"/>
      <c r="F32" s="143"/>
      <c r="G32" s="143"/>
      <c r="H32" s="130" t="s">
        <v>19</v>
      </c>
      <c r="I32" s="103">
        <f>IF(F308="NO",0.463,0)</f>
        <v>0.46300000000000002</v>
      </c>
      <c r="J32" s="103">
        <f>IF(I308="NO",0.239,0)</f>
        <v>0.23899999999999999</v>
      </c>
      <c r="K32" s="103"/>
      <c r="L32" s="4"/>
      <c r="M32" s="13">
        <v>9000001</v>
      </c>
      <c r="N32" s="13">
        <v>10000000</v>
      </c>
      <c r="O32" s="14">
        <v>1.48</v>
      </c>
      <c r="P32" s="4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39.75" hidden="1" customHeight="1">
      <c r="A33" s="17"/>
      <c r="B33" s="17"/>
      <c r="C33" s="97"/>
      <c r="D33" s="144" t="s">
        <v>17</v>
      </c>
      <c r="E33" s="144" t="s">
        <v>5</v>
      </c>
      <c r="F33" s="144" t="s">
        <v>6</v>
      </c>
      <c r="G33" s="144" t="s">
        <v>7</v>
      </c>
      <c r="H33" s="144" t="s">
        <v>8</v>
      </c>
      <c r="I33" s="144" t="s">
        <v>10</v>
      </c>
      <c r="J33" s="144" t="s">
        <v>1</v>
      </c>
      <c r="K33" s="144" t="s">
        <v>9</v>
      </c>
      <c r="L33" s="4"/>
      <c r="M33" s="10"/>
      <c r="N33" s="7"/>
      <c r="O33" s="7"/>
      <c r="P33" s="10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12" hidden="1" customHeight="1">
      <c r="A34" s="17"/>
      <c r="B34" s="17"/>
      <c r="C34" s="97"/>
      <c r="D34" s="145"/>
      <c r="E34" s="146"/>
      <c r="F34" s="145"/>
      <c r="G34" s="147" t="e">
        <f>+PMT(F18/12,F17*12,-F21)</f>
        <v>#N/A</v>
      </c>
      <c r="H34" s="145"/>
      <c r="I34" s="146"/>
      <c r="J34" s="146"/>
      <c r="K34" s="148" t="e">
        <f>-F21+E24+F24+D24</f>
        <v>#N/A</v>
      </c>
      <c r="L34" s="4"/>
      <c r="M34" s="10"/>
      <c r="N34" s="7"/>
      <c r="O34" s="7"/>
      <c r="P34" s="10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" hidden="1" customHeight="1">
      <c r="A35" s="17"/>
      <c r="B35" s="17"/>
      <c r="C35" s="97"/>
      <c r="D35" s="149">
        <v>1</v>
      </c>
      <c r="E35" s="150">
        <f>+F21</f>
        <v>0</v>
      </c>
      <c r="F35" s="151" t="e">
        <f t="shared" ref="F35:F98" si="0">+E35*$F$18/12</f>
        <v>#N/A</v>
      </c>
      <c r="G35" s="152">
        <f t="shared" ref="G35:G98" si="1">+IF(D35&lt;=($F$17*12),$G$34-F35,0)</f>
        <v>0</v>
      </c>
      <c r="H35" s="151" t="e">
        <f t="shared" ref="H35:H98" si="2">+G35+F35</f>
        <v>#N/A</v>
      </c>
      <c r="I35" s="153">
        <f t="shared" ref="I35:I98" si="3">+E35/1000*$I$32</f>
        <v>0</v>
      </c>
      <c r="J35" s="153">
        <f t="shared" ref="J35:J98" si="4">+IF(D35&lt;=($F$17*12),$D$21/1000*$J$32,0)</f>
        <v>0</v>
      </c>
      <c r="K35" s="154" t="e">
        <f>+H35+I35+J35</f>
        <v>#N/A</v>
      </c>
      <c r="L35" s="4"/>
      <c r="M35" s="38">
        <v>9.9900000000000003E-2</v>
      </c>
      <c r="N35" s="38">
        <v>9.9900000000000003E-2</v>
      </c>
      <c r="O35" s="38">
        <v>9.9900000000000003E-2</v>
      </c>
      <c r="P35" s="10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15" hidden="1" customHeight="1">
      <c r="A36" s="17"/>
      <c r="B36" s="17"/>
      <c r="C36" s="97"/>
      <c r="D36" s="149">
        <f>+D35+1</f>
        <v>2</v>
      </c>
      <c r="E36" s="150">
        <f t="shared" ref="E36:E99" si="5">IF(E35-G35&gt;0.01,E35-G35,0)</f>
        <v>0</v>
      </c>
      <c r="F36" s="151" t="e">
        <f t="shared" si="0"/>
        <v>#N/A</v>
      </c>
      <c r="G36" s="152">
        <f t="shared" si="1"/>
        <v>0</v>
      </c>
      <c r="H36" s="151" t="e">
        <f t="shared" si="2"/>
        <v>#N/A</v>
      </c>
      <c r="I36" s="153">
        <f t="shared" si="3"/>
        <v>0</v>
      </c>
      <c r="J36" s="153">
        <f t="shared" si="4"/>
        <v>0</v>
      </c>
      <c r="K36" s="154" t="e">
        <f>+H36+I36+J36</f>
        <v>#N/A</v>
      </c>
      <c r="L36" s="4"/>
      <c r="M36" s="10">
        <v>120</v>
      </c>
      <c r="N36" s="10">
        <v>120</v>
      </c>
      <c r="O36" s="10">
        <v>120</v>
      </c>
      <c r="P36" s="10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5" hidden="1" customHeight="1">
      <c r="A37" s="17"/>
      <c r="B37" s="17"/>
      <c r="C37" s="97"/>
      <c r="D37" s="149">
        <f t="shared" ref="D37:D100" si="6">+D36+1</f>
        <v>3</v>
      </c>
      <c r="E37" s="150">
        <f t="shared" si="5"/>
        <v>0</v>
      </c>
      <c r="F37" s="151" t="e">
        <f t="shared" si="0"/>
        <v>#N/A</v>
      </c>
      <c r="G37" s="152">
        <f t="shared" si="1"/>
        <v>0</v>
      </c>
      <c r="H37" s="151" t="e">
        <f t="shared" si="2"/>
        <v>#N/A</v>
      </c>
      <c r="I37" s="153">
        <f t="shared" si="3"/>
        <v>0</v>
      </c>
      <c r="J37" s="153">
        <f t="shared" si="4"/>
        <v>0</v>
      </c>
      <c r="K37" s="154" t="e">
        <f t="shared" ref="K37:K100" si="7">+H37+I37+J37</f>
        <v>#N/A</v>
      </c>
      <c r="L37" s="4"/>
      <c r="M37" s="10">
        <v>3150000</v>
      </c>
      <c r="N37" s="10">
        <v>3150000</v>
      </c>
      <c r="O37" s="10">
        <v>3150000</v>
      </c>
      <c r="P37" s="10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15" hidden="1" customHeight="1">
      <c r="A38" s="17"/>
      <c r="B38" s="17"/>
      <c r="C38" s="97"/>
      <c r="D38" s="149">
        <f t="shared" si="6"/>
        <v>4</v>
      </c>
      <c r="E38" s="150">
        <f t="shared" si="5"/>
        <v>0</v>
      </c>
      <c r="F38" s="151" t="e">
        <f t="shared" si="0"/>
        <v>#N/A</v>
      </c>
      <c r="G38" s="152">
        <f t="shared" si="1"/>
        <v>0</v>
      </c>
      <c r="H38" s="151" t="e">
        <f t="shared" si="2"/>
        <v>#N/A</v>
      </c>
      <c r="I38" s="153">
        <f t="shared" si="3"/>
        <v>0</v>
      </c>
      <c r="J38" s="153">
        <f t="shared" si="4"/>
        <v>0</v>
      </c>
      <c r="K38" s="154" t="e">
        <f t="shared" si="7"/>
        <v>#N/A</v>
      </c>
      <c r="L38" s="4"/>
      <c r="M38" s="39">
        <f>PMT(M35/12,M36,M37)</f>
        <v>-41610.040805924509</v>
      </c>
      <c r="N38" s="40">
        <f>IPMT(N35/12,1,N36,-N37)</f>
        <v>26223.750000000004</v>
      </c>
      <c r="O38" s="40">
        <f>PPMT(O35/12,1,O36,-O37)</f>
        <v>15386.290805924509</v>
      </c>
      <c r="P38" s="10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15" hidden="1" customHeight="1">
      <c r="A39" s="17"/>
      <c r="B39" s="17"/>
      <c r="C39" s="97"/>
      <c r="D39" s="149">
        <f t="shared" si="6"/>
        <v>5</v>
      </c>
      <c r="E39" s="150">
        <f t="shared" si="5"/>
        <v>0</v>
      </c>
      <c r="F39" s="151" t="e">
        <f t="shared" si="0"/>
        <v>#N/A</v>
      </c>
      <c r="G39" s="152">
        <f t="shared" si="1"/>
        <v>0</v>
      </c>
      <c r="H39" s="151" t="e">
        <f t="shared" si="2"/>
        <v>#N/A</v>
      </c>
      <c r="I39" s="153">
        <f t="shared" si="3"/>
        <v>0</v>
      </c>
      <c r="J39" s="153">
        <f t="shared" si="4"/>
        <v>0</v>
      </c>
      <c r="K39" s="154" t="e">
        <f t="shared" si="7"/>
        <v>#N/A</v>
      </c>
      <c r="L39" s="4"/>
      <c r="M39" s="10"/>
      <c r="N39" s="8"/>
      <c r="O39" s="8"/>
      <c r="P39" s="10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15" hidden="1" customHeight="1">
      <c r="A40" s="17"/>
      <c r="B40" s="17"/>
      <c r="C40" s="97"/>
      <c r="D40" s="149">
        <f t="shared" si="6"/>
        <v>6</v>
      </c>
      <c r="E40" s="150">
        <f t="shared" si="5"/>
        <v>0</v>
      </c>
      <c r="F40" s="151" t="e">
        <f t="shared" si="0"/>
        <v>#N/A</v>
      </c>
      <c r="G40" s="152">
        <f t="shared" si="1"/>
        <v>0</v>
      </c>
      <c r="H40" s="151" t="e">
        <f t="shared" si="2"/>
        <v>#N/A</v>
      </c>
      <c r="I40" s="153">
        <f t="shared" si="3"/>
        <v>0</v>
      </c>
      <c r="J40" s="153">
        <f t="shared" si="4"/>
        <v>0</v>
      </c>
      <c r="K40" s="154" t="e">
        <f t="shared" si="7"/>
        <v>#N/A</v>
      </c>
      <c r="L40" s="4"/>
      <c r="M40" s="10"/>
      <c r="N40" s="8"/>
      <c r="O40" s="8"/>
      <c r="P40" s="10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15" hidden="1" customHeight="1">
      <c r="A41" s="17"/>
      <c r="B41" s="17"/>
      <c r="C41" s="97"/>
      <c r="D41" s="149">
        <f t="shared" si="6"/>
        <v>7</v>
      </c>
      <c r="E41" s="150">
        <f t="shared" si="5"/>
        <v>0</v>
      </c>
      <c r="F41" s="151" t="e">
        <f t="shared" si="0"/>
        <v>#N/A</v>
      </c>
      <c r="G41" s="152">
        <f t="shared" si="1"/>
        <v>0</v>
      </c>
      <c r="H41" s="151" t="e">
        <f t="shared" si="2"/>
        <v>#N/A</v>
      </c>
      <c r="I41" s="153">
        <f t="shared" si="3"/>
        <v>0</v>
      </c>
      <c r="J41" s="153">
        <f t="shared" si="4"/>
        <v>0</v>
      </c>
      <c r="K41" s="154" t="e">
        <f t="shared" si="7"/>
        <v>#N/A</v>
      </c>
      <c r="L41" s="4"/>
      <c r="M41" s="10"/>
      <c r="N41" s="8"/>
      <c r="O41" s="8"/>
      <c r="P41" s="10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15" hidden="1" customHeight="1">
      <c r="A42" s="17"/>
      <c r="B42" s="17"/>
      <c r="C42" s="97"/>
      <c r="D42" s="149">
        <f t="shared" si="6"/>
        <v>8</v>
      </c>
      <c r="E42" s="150">
        <f t="shared" si="5"/>
        <v>0</v>
      </c>
      <c r="F42" s="151" t="e">
        <f t="shared" si="0"/>
        <v>#N/A</v>
      </c>
      <c r="G42" s="152">
        <f t="shared" si="1"/>
        <v>0</v>
      </c>
      <c r="H42" s="151" t="e">
        <f t="shared" si="2"/>
        <v>#N/A</v>
      </c>
      <c r="I42" s="153">
        <f t="shared" si="3"/>
        <v>0</v>
      </c>
      <c r="J42" s="153">
        <f t="shared" si="4"/>
        <v>0</v>
      </c>
      <c r="K42" s="154" t="e">
        <f t="shared" si="7"/>
        <v>#N/A</v>
      </c>
      <c r="L42" s="4"/>
      <c r="M42" s="10"/>
      <c r="N42" s="8"/>
      <c r="O42" s="8"/>
      <c r="P42" s="10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15" hidden="1" customHeight="1">
      <c r="A43" s="17"/>
      <c r="B43" s="17"/>
      <c r="C43" s="97"/>
      <c r="D43" s="149">
        <f t="shared" si="6"/>
        <v>9</v>
      </c>
      <c r="E43" s="150">
        <f t="shared" si="5"/>
        <v>0</v>
      </c>
      <c r="F43" s="151" t="e">
        <f t="shared" si="0"/>
        <v>#N/A</v>
      </c>
      <c r="G43" s="152">
        <f t="shared" si="1"/>
        <v>0</v>
      </c>
      <c r="H43" s="151" t="e">
        <f t="shared" si="2"/>
        <v>#N/A</v>
      </c>
      <c r="I43" s="153">
        <f t="shared" si="3"/>
        <v>0</v>
      </c>
      <c r="J43" s="153">
        <f t="shared" si="4"/>
        <v>0</v>
      </c>
      <c r="K43" s="154" t="e">
        <f t="shared" si="7"/>
        <v>#N/A</v>
      </c>
      <c r="L43" s="4"/>
      <c r="M43" s="10"/>
      <c r="N43" s="8"/>
      <c r="O43" s="8"/>
      <c r="P43" s="10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15" hidden="1" customHeight="1">
      <c r="A44" s="17"/>
      <c r="B44" s="17"/>
      <c r="C44" s="97"/>
      <c r="D44" s="149">
        <f t="shared" si="6"/>
        <v>10</v>
      </c>
      <c r="E44" s="150">
        <f t="shared" si="5"/>
        <v>0</v>
      </c>
      <c r="F44" s="151" t="e">
        <f t="shared" si="0"/>
        <v>#N/A</v>
      </c>
      <c r="G44" s="152">
        <f t="shared" si="1"/>
        <v>0</v>
      </c>
      <c r="H44" s="151" t="e">
        <f t="shared" si="2"/>
        <v>#N/A</v>
      </c>
      <c r="I44" s="153">
        <f t="shared" si="3"/>
        <v>0</v>
      </c>
      <c r="J44" s="153">
        <f t="shared" si="4"/>
        <v>0</v>
      </c>
      <c r="K44" s="154" t="e">
        <f t="shared" si="7"/>
        <v>#N/A</v>
      </c>
      <c r="L44" s="4"/>
      <c r="M44" s="10"/>
      <c r="N44" s="8"/>
      <c r="O44" s="8"/>
      <c r="P44" s="10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15" hidden="1" customHeight="1">
      <c r="A45" s="17"/>
      <c r="B45" s="17"/>
      <c r="C45" s="97"/>
      <c r="D45" s="149">
        <f t="shared" si="6"/>
        <v>11</v>
      </c>
      <c r="E45" s="150">
        <f t="shared" si="5"/>
        <v>0</v>
      </c>
      <c r="F45" s="151" t="e">
        <f t="shared" si="0"/>
        <v>#N/A</v>
      </c>
      <c r="G45" s="152">
        <f t="shared" si="1"/>
        <v>0</v>
      </c>
      <c r="H45" s="151" t="e">
        <f t="shared" si="2"/>
        <v>#N/A</v>
      </c>
      <c r="I45" s="153">
        <f t="shared" si="3"/>
        <v>0</v>
      </c>
      <c r="J45" s="153">
        <f t="shared" si="4"/>
        <v>0</v>
      </c>
      <c r="K45" s="154" t="e">
        <f t="shared" si="7"/>
        <v>#N/A</v>
      </c>
      <c r="L45" s="4"/>
      <c r="M45" s="10"/>
      <c r="N45" s="8"/>
      <c r="O45" s="8"/>
      <c r="P45" s="10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15" hidden="1" customHeight="1">
      <c r="A46" s="17"/>
      <c r="B46" s="17"/>
      <c r="C46" s="97"/>
      <c r="D46" s="149">
        <f t="shared" si="6"/>
        <v>12</v>
      </c>
      <c r="E46" s="150">
        <f t="shared" si="5"/>
        <v>0</v>
      </c>
      <c r="F46" s="151" t="e">
        <f t="shared" si="0"/>
        <v>#N/A</v>
      </c>
      <c r="G46" s="152">
        <f t="shared" si="1"/>
        <v>0</v>
      </c>
      <c r="H46" s="151" t="e">
        <f t="shared" si="2"/>
        <v>#N/A</v>
      </c>
      <c r="I46" s="153">
        <f t="shared" si="3"/>
        <v>0</v>
      </c>
      <c r="J46" s="153">
        <f t="shared" si="4"/>
        <v>0</v>
      </c>
      <c r="K46" s="154" t="e">
        <f t="shared" si="7"/>
        <v>#N/A</v>
      </c>
      <c r="L46" s="4"/>
      <c r="M46" s="10"/>
      <c r="N46" s="8"/>
      <c r="O46" s="8"/>
      <c r="P46" s="10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15" hidden="1" customHeight="1">
      <c r="A47" s="17"/>
      <c r="B47" s="17"/>
      <c r="C47" s="97"/>
      <c r="D47" s="149">
        <f t="shared" si="6"/>
        <v>13</v>
      </c>
      <c r="E47" s="150">
        <f t="shared" si="5"/>
        <v>0</v>
      </c>
      <c r="F47" s="151" t="e">
        <f t="shared" si="0"/>
        <v>#N/A</v>
      </c>
      <c r="G47" s="152">
        <f t="shared" si="1"/>
        <v>0</v>
      </c>
      <c r="H47" s="151" t="e">
        <f t="shared" si="2"/>
        <v>#N/A</v>
      </c>
      <c r="I47" s="153">
        <f t="shared" si="3"/>
        <v>0</v>
      </c>
      <c r="J47" s="153">
        <f t="shared" si="4"/>
        <v>0</v>
      </c>
      <c r="K47" s="154" t="e">
        <f t="shared" si="7"/>
        <v>#N/A</v>
      </c>
      <c r="L47" s="4"/>
      <c r="M47" s="10"/>
      <c r="N47" s="8"/>
      <c r="O47" s="8"/>
      <c r="P47" s="10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15" hidden="1" customHeight="1">
      <c r="A48" s="17"/>
      <c r="B48" s="17"/>
      <c r="C48" s="97"/>
      <c r="D48" s="149">
        <f t="shared" si="6"/>
        <v>14</v>
      </c>
      <c r="E48" s="150">
        <f t="shared" si="5"/>
        <v>0</v>
      </c>
      <c r="F48" s="151" t="e">
        <f t="shared" si="0"/>
        <v>#N/A</v>
      </c>
      <c r="G48" s="152">
        <f t="shared" si="1"/>
        <v>0</v>
      </c>
      <c r="H48" s="151" t="e">
        <f t="shared" si="2"/>
        <v>#N/A</v>
      </c>
      <c r="I48" s="153">
        <f t="shared" si="3"/>
        <v>0</v>
      </c>
      <c r="J48" s="153">
        <f t="shared" si="4"/>
        <v>0</v>
      </c>
      <c r="K48" s="154" t="e">
        <f t="shared" si="7"/>
        <v>#N/A</v>
      </c>
      <c r="L48" s="4"/>
      <c r="M48" s="10"/>
      <c r="N48" s="8"/>
      <c r="O48" s="8"/>
      <c r="P48" s="10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15" hidden="1" customHeight="1">
      <c r="A49" s="17"/>
      <c r="B49" s="17"/>
      <c r="C49" s="97"/>
      <c r="D49" s="149">
        <f t="shared" si="6"/>
        <v>15</v>
      </c>
      <c r="E49" s="150">
        <f t="shared" si="5"/>
        <v>0</v>
      </c>
      <c r="F49" s="151" t="e">
        <f t="shared" si="0"/>
        <v>#N/A</v>
      </c>
      <c r="G49" s="152">
        <f t="shared" si="1"/>
        <v>0</v>
      </c>
      <c r="H49" s="151" t="e">
        <f t="shared" si="2"/>
        <v>#N/A</v>
      </c>
      <c r="I49" s="153">
        <f t="shared" si="3"/>
        <v>0</v>
      </c>
      <c r="J49" s="153">
        <f t="shared" si="4"/>
        <v>0</v>
      </c>
      <c r="K49" s="154" t="e">
        <f t="shared" si="7"/>
        <v>#N/A</v>
      </c>
      <c r="L49" s="4"/>
      <c r="M49" s="10"/>
      <c r="N49" s="8"/>
      <c r="O49" s="8"/>
      <c r="P49" s="10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15" hidden="1" customHeight="1">
      <c r="A50" s="17"/>
      <c r="B50" s="17"/>
      <c r="C50" s="97"/>
      <c r="D50" s="149">
        <f t="shared" si="6"/>
        <v>16</v>
      </c>
      <c r="E50" s="150">
        <f t="shared" si="5"/>
        <v>0</v>
      </c>
      <c r="F50" s="151" t="e">
        <f t="shared" si="0"/>
        <v>#N/A</v>
      </c>
      <c r="G50" s="152">
        <f t="shared" si="1"/>
        <v>0</v>
      </c>
      <c r="H50" s="151" t="e">
        <f t="shared" si="2"/>
        <v>#N/A</v>
      </c>
      <c r="I50" s="153">
        <f t="shared" si="3"/>
        <v>0</v>
      </c>
      <c r="J50" s="153">
        <f t="shared" si="4"/>
        <v>0</v>
      </c>
      <c r="K50" s="154" t="e">
        <f t="shared" si="7"/>
        <v>#N/A</v>
      </c>
      <c r="L50" s="4"/>
      <c r="M50" s="10"/>
      <c r="N50" s="8"/>
      <c r="O50" s="8"/>
      <c r="P50" s="10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15" hidden="1" customHeight="1">
      <c r="A51" s="17"/>
      <c r="B51" s="17"/>
      <c r="C51" s="97"/>
      <c r="D51" s="149">
        <f t="shared" si="6"/>
        <v>17</v>
      </c>
      <c r="E51" s="150">
        <f t="shared" si="5"/>
        <v>0</v>
      </c>
      <c r="F51" s="151" t="e">
        <f t="shared" si="0"/>
        <v>#N/A</v>
      </c>
      <c r="G51" s="152">
        <f t="shared" si="1"/>
        <v>0</v>
      </c>
      <c r="H51" s="151" t="e">
        <f t="shared" si="2"/>
        <v>#N/A</v>
      </c>
      <c r="I51" s="153">
        <f t="shared" si="3"/>
        <v>0</v>
      </c>
      <c r="J51" s="153">
        <f t="shared" si="4"/>
        <v>0</v>
      </c>
      <c r="K51" s="154" t="e">
        <f t="shared" si="7"/>
        <v>#N/A</v>
      </c>
      <c r="L51" s="4"/>
      <c r="M51" s="10"/>
      <c r="N51" s="8"/>
      <c r="O51" s="8"/>
      <c r="P51" s="10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15" hidden="1" customHeight="1">
      <c r="A52" s="17"/>
      <c r="B52" s="17"/>
      <c r="C52" s="97"/>
      <c r="D52" s="149">
        <f t="shared" si="6"/>
        <v>18</v>
      </c>
      <c r="E52" s="150">
        <f t="shared" si="5"/>
        <v>0</v>
      </c>
      <c r="F52" s="151" t="e">
        <f t="shared" si="0"/>
        <v>#N/A</v>
      </c>
      <c r="G52" s="152">
        <f t="shared" si="1"/>
        <v>0</v>
      </c>
      <c r="H52" s="151" t="e">
        <f t="shared" si="2"/>
        <v>#N/A</v>
      </c>
      <c r="I52" s="153">
        <f t="shared" si="3"/>
        <v>0</v>
      </c>
      <c r="J52" s="153">
        <f t="shared" si="4"/>
        <v>0</v>
      </c>
      <c r="K52" s="154" t="e">
        <f t="shared" si="7"/>
        <v>#N/A</v>
      </c>
      <c r="L52" s="4"/>
      <c r="M52" s="8"/>
      <c r="N52" s="8"/>
      <c r="O52" s="8"/>
      <c r="P52" s="4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15" hidden="1" customHeight="1">
      <c r="A53" s="17"/>
      <c r="B53" s="17"/>
      <c r="C53" s="97"/>
      <c r="D53" s="149">
        <f t="shared" si="6"/>
        <v>19</v>
      </c>
      <c r="E53" s="150">
        <f t="shared" si="5"/>
        <v>0</v>
      </c>
      <c r="F53" s="151" t="e">
        <f t="shared" si="0"/>
        <v>#N/A</v>
      </c>
      <c r="G53" s="152">
        <f t="shared" si="1"/>
        <v>0</v>
      </c>
      <c r="H53" s="151" t="e">
        <f t="shared" si="2"/>
        <v>#N/A</v>
      </c>
      <c r="I53" s="153">
        <f t="shared" si="3"/>
        <v>0</v>
      </c>
      <c r="J53" s="153">
        <f t="shared" si="4"/>
        <v>0</v>
      </c>
      <c r="K53" s="154" t="e">
        <f t="shared" si="7"/>
        <v>#N/A</v>
      </c>
      <c r="L53" s="4"/>
      <c r="M53" s="8"/>
      <c r="N53" s="8"/>
      <c r="O53" s="8"/>
      <c r="P53" s="4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15" hidden="1" customHeight="1">
      <c r="A54" s="17"/>
      <c r="B54" s="17"/>
      <c r="C54" s="97"/>
      <c r="D54" s="149">
        <f t="shared" si="6"/>
        <v>20</v>
      </c>
      <c r="E54" s="150">
        <f t="shared" si="5"/>
        <v>0</v>
      </c>
      <c r="F54" s="151" t="e">
        <f t="shared" si="0"/>
        <v>#N/A</v>
      </c>
      <c r="G54" s="152">
        <f t="shared" si="1"/>
        <v>0</v>
      </c>
      <c r="H54" s="151" t="e">
        <f t="shared" si="2"/>
        <v>#N/A</v>
      </c>
      <c r="I54" s="153">
        <f t="shared" si="3"/>
        <v>0</v>
      </c>
      <c r="J54" s="153">
        <f t="shared" si="4"/>
        <v>0</v>
      </c>
      <c r="K54" s="154" t="e">
        <f t="shared" si="7"/>
        <v>#N/A</v>
      </c>
      <c r="L54" s="4"/>
      <c r="M54" s="8"/>
      <c r="N54" s="8"/>
      <c r="O54" s="8"/>
      <c r="P54" s="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15" hidden="1" customHeight="1">
      <c r="A55" s="17"/>
      <c r="B55" s="17"/>
      <c r="C55" s="97"/>
      <c r="D55" s="149">
        <f t="shared" si="6"/>
        <v>21</v>
      </c>
      <c r="E55" s="150">
        <f t="shared" si="5"/>
        <v>0</v>
      </c>
      <c r="F55" s="151" t="e">
        <f t="shared" si="0"/>
        <v>#N/A</v>
      </c>
      <c r="G55" s="152">
        <f t="shared" si="1"/>
        <v>0</v>
      </c>
      <c r="H55" s="151" t="e">
        <f t="shared" si="2"/>
        <v>#N/A</v>
      </c>
      <c r="I55" s="153">
        <f t="shared" si="3"/>
        <v>0</v>
      </c>
      <c r="J55" s="153">
        <f t="shared" si="4"/>
        <v>0</v>
      </c>
      <c r="K55" s="154" t="e">
        <f t="shared" si="7"/>
        <v>#N/A</v>
      </c>
      <c r="L55" s="4"/>
      <c r="M55" s="8"/>
      <c r="N55" s="8"/>
      <c r="O55" s="8"/>
      <c r="P55" s="4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15" hidden="1" customHeight="1">
      <c r="A56" s="17"/>
      <c r="B56" s="17"/>
      <c r="C56" s="97"/>
      <c r="D56" s="149">
        <f t="shared" si="6"/>
        <v>22</v>
      </c>
      <c r="E56" s="150">
        <f t="shared" si="5"/>
        <v>0</v>
      </c>
      <c r="F56" s="151" t="e">
        <f t="shared" si="0"/>
        <v>#N/A</v>
      </c>
      <c r="G56" s="152">
        <f t="shared" si="1"/>
        <v>0</v>
      </c>
      <c r="H56" s="151" t="e">
        <f t="shared" si="2"/>
        <v>#N/A</v>
      </c>
      <c r="I56" s="153">
        <f t="shared" si="3"/>
        <v>0</v>
      </c>
      <c r="J56" s="153">
        <f t="shared" si="4"/>
        <v>0</v>
      </c>
      <c r="K56" s="154" t="e">
        <f t="shared" si="7"/>
        <v>#N/A</v>
      </c>
      <c r="L56" s="4"/>
      <c r="M56" s="8"/>
      <c r="N56" s="8"/>
      <c r="O56" s="8"/>
      <c r="P56" s="4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15" hidden="1" customHeight="1">
      <c r="A57" s="17"/>
      <c r="B57" s="17"/>
      <c r="C57" s="97"/>
      <c r="D57" s="149">
        <f t="shared" si="6"/>
        <v>23</v>
      </c>
      <c r="E57" s="150">
        <f t="shared" si="5"/>
        <v>0</v>
      </c>
      <c r="F57" s="151" t="e">
        <f t="shared" si="0"/>
        <v>#N/A</v>
      </c>
      <c r="G57" s="152">
        <f t="shared" si="1"/>
        <v>0</v>
      </c>
      <c r="H57" s="151" t="e">
        <f t="shared" si="2"/>
        <v>#N/A</v>
      </c>
      <c r="I57" s="153">
        <f t="shared" si="3"/>
        <v>0</v>
      </c>
      <c r="J57" s="153">
        <f t="shared" si="4"/>
        <v>0</v>
      </c>
      <c r="K57" s="154" t="e">
        <f t="shared" si="7"/>
        <v>#N/A</v>
      </c>
      <c r="L57" s="4"/>
      <c r="M57" s="8"/>
      <c r="N57" s="8"/>
      <c r="O57" s="8"/>
      <c r="P57" s="4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15" hidden="1" customHeight="1">
      <c r="A58" s="17"/>
      <c r="B58" s="17"/>
      <c r="C58" s="97"/>
      <c r="D58" s="149">
        <f t="shared" si="6"/>
        <v>24</v>
      </c>
      <c r="E58" s="150">
        <f t="shared" si="5"/>
        <v>0</v>
      </c>
      <c r="F58" s="151" t="e">
        <f t="shared" si="0"/>
        <v>#N/A</v>
      </c>
      <c r="G58" s="152">
        <f t="shared" si="1"/>
        <v>0</v>
      </c>
      <c r="H58" s="151" t="e">
        <f t="shared" si="2"/>
        <v>#N/A</v>
      </c>
      <c r="I58" s="153">
        <f t="shared" si="3"/>
        <v>0</v>
      </c>
      <c r="J58" s="153">
        <f t="shared" si="4"/>
        <v>0</v>
      </c>
      <c r="K58" s="154" t="e">
        <f t="shared" si="7"/>
        <v>#N/A</v>
      </c>
      <c r="L58" s="4"/>
      <c r="M58" s="8"/>
      <c r="N58" s="8"/>
      <c r="O58" s="8"/>
      <c r="P58" s="4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15" hidden="1" customHeight="1">
      <c r="A59" s="17"/>
      <c r="B59" s="17"/>
      <c r="C59" s="97"/>
      <c r="D59" s="149">
        <f t="shared" si="6"/>
        <v>25</v>
      </c>
      <c r="E59" s="150">
        <f t="shared" si="5"/>
        <v>0</v>
      </c>
      <c r="F59" s="151" t="e">
        <f t="shared" si="0"/>
        <v>#N/A</v>
      </c>
      <c r="G59" s="152">
        <f t="shared" si="1"/>
        <v>0</v>
      </c>
      <c r="H59" s="151" t="e">
        <f t="shared" si="2"/>
        <v>#N/A</v>
      </c>
      <c r="I59" s="153">
        <f t="shared" si="3"/>
        <v>0</v>
      </c>
      <c r="J59" s="153">
        <f t="shared" si="4"/>
        <v>0</v>
      </c>
      <c r="K59" s="154" t="e">
        <f t="shared" si="7"/>
        <v>#N/A</v>
      </c>
      <c r="L59" s="4"/>
      <c r="M59" s="8"/>
      <c r="N59" s="8"/>
      <c r="O59" s="8"/>
      <c r="P59" s="4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15" hidden="1" customHeight="1">
      <c r="A60" s="17"/>
      <c r="B60" s="17"/>
      <c r="C60" s="97"/>
      <c r="D60" s="149">
        <f t="shared" si="6"/>
        <v>26</v>
      </c>
      <c r="E60" s="150">
        <f t="shared" si="5"/>
        <v>0</v>
      </c>
      <c r="F60" s="151" t="e">
        <f t="shared" si="0"/>
        <v>#N/A</v>
      </c>
      <c r="G60" s="152">
        <f t="shared" si="1"/>
        <v>0</v>
      </c>
      <c r="H60" s="151" t="e">
        <f t="shared" si="2"/>
        <v>#N/A</v>
      </c>
      <c r="I60" s="153">
        <f t="shared" si="3"/>
        <v>0</v>
      </c>
      <c r="J60" s="153">
        <f t="shared" si="4"/>
        <v>0</v>
      </c>
      <c r="K60" s="154" t="e">
        <f t="shared" si="7"/>
        <v>#N/A</v>
      </c>
      <c r="L60" s="4"/>
      <c r="M60" s="8"/>
      <c r="N60" s="8"/>
      <c r="O60" s="8"/>
      <c r="P60" s="4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15" hidden="1" customHeight="1">
      <c r="A61" s="17"/>
      <c r="B61" s="17"/>
      <c r="C61" s="97"/>
      <c r="D61" s="149">
        <f t="shared" si="6"/>
        <v>27</v>
      </c>
      <c r="E61" s="150">
        <f t="shared" si="5"/>
        <v>0</v>
      </c>
      <c r="F61" s="151" t="e">
        <f t="shared" si="0"/>
        <v>#N/A</v>
      </c>
      <c r="G61" s="152">
        <f t="shared" si="1"/>
        <v>0</v>
      </c>
      <c r="H61" s="151" t="e">
        <f t="shared" si="2"/>
        <v>#N/A</v>
      </c>
      <c r="I61" s="153">
        <f t="shared" si="3"/>
        <v>0</v>
      </c>
      <c r="J61" s="153">
        <f t="shared" si="4"/>
        <v>0</v>
      </c>
      <c r="K61" s="154" t="e">
        <f t="shared" si="7"/>
        <v>#N/A</v>
      </c>
      <c r="L61" s="4"/>
      <c r="M61" s="8"/>
      <c r="N61" s="8"/>
      <c r="O61" s="8"/>
      <c r="P61" s="4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15" hidden="1" customHeight="1">
      <c r="A62" s="17"/>
      <c r="B62" s="17"/>
      <c r="C62" s="97"/>
      <c r="D62" s="149">
        <f t="shared" si="6"/>
        <v>28</v>
      </c>
      <c r="E62" s="150">
        <f t="shared" si="5"/>
        <v>0</v>
      </c>
      <c r="F62" s="151" t="e">
        <f t="shared" si="0"/>
        <v>#N/A</v>
      </c>
      <c r="G62" s="152">
        <f t="shared" si="1"/>
        <v>0</v>
      </c>
      <c r="H62" s="151" t="e">
        <f t="shared" si="2"/>
        <v>#N/A</v>
      </c>
      <c r="I62" s="153">
        <f t="shared" si="3"/>
        <v>0</v>
      </c>
      <c r="J62" s="153">
        <f t="shared" si="4"/>
        <v>0</v>
      </c>
      <c r="K62" s="154" t="e">
        <f t="shared" si="7"/>
        <v>#N/A</v>
      </c>
      <c r="L62" s="4"/>
      <c r="M62" s="8"/>
      <c r="N62" s="8"/>
      <c r="O62" s="8"/>
      <c r="P62" s="4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15" hidden="1" customHeight="1">
      <c r="A63" s="17"/>
      <c r="B63" s="17"/>
      <c r="C63" s="97"/>
      <c r="D63" s="149">
        <f t="shared" si="6"/>
        <v>29</v>
      </c>
      <c r="E63" s="150">
        <f t="shared" si="5"/>
        <v>0</v>
      </c>
      <c r="F63" s="151" t="e">
        <f t="shared" si="0"/>
        <v>#N/A</v>
      </c>
      <c r="G63" s="152">
        <f t="shared" si="1"/>
        <v>0</v>
      </c>
      <c r="H63" s="151" t="e">
        <f t="shared" si="2"/>
        <v>#N/A</v>
      </c>
      <c r="I63" s="153">
        <f t="shared" si="3"/>
        <v>0</v>
      </c>
      <c r="J63" s="153">
        <f t="shared" si="4"/>
        <v>0</v>
      </c>
      <c r="K63" s="154" t="e">
        <f t="shared" si="7"/>
        <v>#N/A</v>
      </c>
      <c r="L63" s="4"/>
      <c r="M63" s="8"/>
      <c r="N63" s="8"/>
      <c r="O63" s="8"/>
      <c r="P63" s="4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15" hidden="1" customHeight="1">
      <c r="A64" s="17"/>
      <c r="B64" s="17"/>
      <c r="C64" s="97"/>
      <c r="D64" s="155">
        <f t="shared" si="6"/>
        <v>30</v>
      </c>
      <c r="E64" s="150">
        <f t="shared" si="5"/>
        <v>0</v>
      </c>
      <c r="F64" s="151" t="e">
        <f t="shared" si="0"/>
        <v>#N/A</v>
      </c>
      <c r="G64" s="152">
        <f t="shared" si="1"/>
        <v>0</v>
      </c>
      <c r="H64" s="151" t="e">
        <f t="shared" si="2"/>
        <v>#N/A</v>
      </c>
      <c r="I64" s="153">
        <f t="shared" si="3"/>
        <v>0</v>
      </c>
      <c r="J64" s="153">
        <f t="shared" si="4"/>
        <v>0</v>
      </c>
      <c r="K64" s="154" t="e">
        <f t="shared" si="7"/>
        <v>#N/A</v>
      </c>
      <c r="L64" s="4"/>
      <c r="M64" s="8"/>
      <c r="N64" s="8"/>
      <c r="O64" s="8"/>
      <c r="P64" s="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15" hidden="1" customHeight="1">
      <c r="A65" s="17"/>
      <c r="B65" s="17"/>
      <c r="C65" s="97"/>
      <c r="D65" s="149">
        <f t="shared" si="6"/>
        <v>31</v>
      </c>
      <c r="E65" s="150">
        <f t="shared" si="5"/>
        <v>0</v>
      </c>
      <c r="F65" s="151" t="e">
        <f t="shared" si="0"/>
        <v>#N/A</v>
      </c>
      <c r="G65" s="152">
        <f t="shared" si="1"/>
        <v>0</v>
      </c>
      <c r="H65" s="151" t="e">
        <f t="shared" si="2"/>
        <v>#N/A</v>
      </c>
      <c r="I65" s="153">
        <f t="shared" si="3"/>
        <v>0</v>
      </c>
      <c r="J65" s="153">
        <f t="shared" si="4"/>
        <v>0</v>
      </c>
      <c r="K65" s="154" t="e">
        <f t="shared" si="7"/>
        <v>#N/A</v>
      </c>
      <c r="L65" s="4"/>
      <c r="M65" s="8"/>
      <c r="N65" s="8"/>
      <c r="O65" s="8"/>
      <c r="P65" s="4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15" hidden="1" customHeight="1">
      <c r="A66" s="17"/>
      <c r="B66" s="17"/>
      <c r="C66" s="97"/>
      <c r="D66" s="149">
        <f t="shared" si="6"/>
        <v>32</v>
      </c>
      <c r="E66" s="150">
        <f t="shared" si="5"/>
        <v>0</v>
      </c>
      <c r="F66" s="151" t="e">
        <f t="shared" si="0"/>
        <v>#N/A</v>
      </c>
      <c r="G66" s="152">
        <f t="shared" si="1"/>
        <v>0</v>
      </c>
      <c r="H66" s="151" t="e">
        <f t="shared" si="2"/>
        <v>#N/A</v>
      </c>
      <c r="I66" s="153">
        <f t="shared" si="3"/>
        <v>0</v>
      </c>
      <c r="J66" s="153">
        <f t="shared" si="4"/>
        <v>0</v>
      </c>
      <c r="K66" s="154" t="e">
        <f t="shared" si="7"/>
        <v>#N/A</v>
      </c>
      <c r="L66" s="4"/>
      <c r="M66" s="8"/>
      <c r="N66" s="8"/>
      <c r="O66" s="8"/>
      <c r="P66" s="4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15" hidden="1" customHeight="1">
      <c r="A67" s="17"/>
      <c r="B67" s="17"/>
      <c r="C67" s="97"/>
      <c r="D67" s="149">
        <f t="shared" si="6"/>
        <v>33</v>
      </c>
      <c r="E67" s="150">
        <f t="shared" si="5"/>
        <v>0</v>
      </c>
      <c r="F67" s="151" t="e">
        <f t="shared" si="0"/>
        <v>#N/A</v>
      </c>
      <c r="G67" s="152">
        <f t="shared" si="1"/>
        <v>0</v>
      </c>
      <c r="H67" s="151" t="e">
        <f t="shared" si="2"/>
        <v>#N/A</v>
      </c>
      <c r="I67" s="153">
        <f t="shared" si="3"/>
        <v>0</v>
      </c>
      <c r="J67" s="153">
        <f t="shared" si="4"/>
        <v>0</v>
      </c>
      <c r="K67" s="154" t="e">
        <f t="shared" si="7"/>
        <v>#N/A</v>
      </c>
      <c r="L67" s="4"/>
      <c r="M67" s="8"/>
      <c r="N67" s="8"/>
      <c r="O67" s="8"/>
      <c r="P67" s="4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15" hidden="1" customHeight="1">
      <c r="A68" s="17"/>
      <c r="B68" s="17"/>
      <c r="C68" s="97"/>
      <c r="D68" s="149">
        <f t="shared" si="6"/>
        <v>34</v>
      </c>
      <c r="E68" s="150">
        <f t="shared" si="5"/>
        <v>0</v>
      </c>
      <c r="F68" s="151" t="e">
        <f t="shared" si="0"/>
        <v>#N/A</v>
      </c>
      <c r="G68" s="152">
        <f t="shared" si="1"/>
        <v>0</v>
      </c>
      <c r="H68" s="151" t="e">
        <f t="shared" si="2"/>
        <v>#N/A</v>
      </c>
      <c r="I68" s="153">
        <f t="shared" si="3"/>
        <v>0</v>
      </c>
      <c r="J68" s="153">
        <f t="shared" si="4"/>
        <v>0</v>
      </c>
      <c r="K68" s="154" t="e">
        <f t="shared" si="7"/>
        <v>#N/A</v>
      </c>
      <c r="L68" s="4"/>
      <c r="M68" s="8"/>
      <c r="N68" s="8"/>
      <c r="O68" s="8"/>
      <c r="P68" s="4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15" hidden="1" customHeight="1">
      <c r="A69" s="17"/>
      <c r="B69" s="17"/>
      <c r="C69" s="97"/>
      <c r="D69" s="149">
        <f t="shared" si="6"/>
        <v>35</v>
      </c>
      <c r="E69" s="150">
        <f t="shared" si="5"/>
        <v>0</v>
      </c>
      <c r="F69" s="151" t="e">
        <f t="shared" si="0"/>
        <v>#N/A</v>
      </c>
      <c r="G69" s="152">
        <f t="shared" si="1"/>
        <v>0</v>
      </c>
      <c r="H69" s="151" t="e">
        <f t="shared" si="2"/>
        <v>#N/A</v>
      </c>
      <c r="I69" s="153">
        <f t="shared" si="3"/>
        <v>0</v>
      </c>
      <c r="J69" s="153">
        <f t="shared" si="4"/>
        <v>0</v>
      </c>
      <c r="K69" s="154" t="e">
        <f t="shared" si="7"/>
        <v>#N/A</v>
      </c>
      <c r="L69" s="4"/>
      <c r="M69" s="8"/>
      <c r="N69" s="8"/>
      <c r="O69" s="8"/>
      <c r="P69" s="4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15" hidden="1" customHeight="1">
      <c r="A70" s="17"/>
      <c r="B70" s="17"/>
      <c r="C70" s="97"/>
      <c r="D70" s="149">
        <f t="shared" si="6"/>
        <v>36</v>
      </c>
      <c r="E70" s="150">
        <f t="shared" si="5"/>
        <v>0</v>
      </c>
      <c r="F70" s="151" t="e">
        <f t="shared" si="0"/>
        <v>#N/A</v>
      </c>
      <c r="G70" s="152">
        <f t="shared" si="1"/>
        <v>0</v>
      </c>
      <c r="H70" s="151" t="e">
        <f t="shared" si="2"/>
        <v>#N/A</v>
      </c>
      <c r="I70" s="153">
        <f t="shared" si="3"/>
        <v>0</v>
      </c>
      <c r="J70" s="153">
        <f t="shared" si="4"/>
        <v>0</v>
      </c>
      <c r="K70" s="154" t="e">
        <f t="shared" si="7"/>
        <v>#N/A</v>
      </c>
      <c r="L70" s="4"/>
      <c r="M70" s="8"/>
      <c r="N70" s="8"/>
      <c r="O70" s="8"/>
      <c r="P70" s="4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15" hidden="1" customHeight="1">
      <c r="A71" s="17"/>
      <c r="B71" s="17"/>
      <c r="C71" s="97"/>
      <c r="D71" s="149">
        <f t="shared" si="6"/>
        <v>37</v>
      </c>
      <c r="E71" s="150">
        <f t="shared" si="5"/>
        <v>0</v>
      </c>
      <c r="F71" s="151" t="e">
        <f t="shared" si="0"/>
        <v>#N/A</v>
      </c>
      <c r="G71" s="152">
        <f t="shared" si="1"/>
        <v>0</v>
      </c>
      <c r="H71" s="151" t="e">
        <f t="shared" si="2"/>
        <v>#N/A</v>
      </c>
      <c r="I71" s="153">
        <f t="shared" si="3"/>
        <v>0</v>
      </c>
      <c r="J71" s="153">
        <f t="shared" si="4"/>
        <v>0</v>
      </c>
      <c r="K71" s="154" t="e">
        <f t="shared" si="7"/>
        <v>#N/A</v>
      </c>
      <c r="L71" s="4"/>
      <c r="M71" s="8"/>
      <c r="N71" s="8"/>
      <c r="O71" s="8"/>
      <c r="P71" s="4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5" hidden="1" customHeight="1">
      <c r="A72" s="17"/>
      <c r="B72" s="17"/>
      <c r="C72" s="97"/>
      <c r="D72" s="149">
        <f t="shared" si="6"/>
        <v>38</v>
      </c>
      <c r="E72" s="150">
        <f t="shared" si="5"/>
        <v>0</v>
      </c>
      <c r="F72" s="151" t="e">
        <f t="shared" si="0"/>
        <v>#N/A</v>
      </c>
      <c r="G72" s="152">
        <f t="shared" si="1"/>
        <v>0</v>
      </c>
      <c r="H72" s="151" t="e">
        <f t="shared" si="2"/>
        <v>#N/A</v>
      </c>
      <c r="I72" s="153">
        <f t="shared" si="3"/>
        <v>0</v>
      </c>
      <c r="J72" s="153">
        <f t="shared" si="4"/>
        <v>0</v>
      </c>
      <c r="K72" s="154" t="e">
        <f t="shared" si="7"/>
        <v>#N/A</v>
      </c>
      <c r="L72" s="4"/>
      <c r="M72" s="8"/>
      <c r="N72" s="8"/>
      <c r="O72" s="8"/>
      <c r="P72" s="4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15" hidden="1" customHeight="1">
      <c r="A73" s="17"/>
      <c r="B73" s="17"/>
      <c r="C73" s="97"/>
      <c r="D73" s="149">
        <f t="shared" si="6"/>
        <v>39</v>
      </c>
      <c r="E73" s="150">
        <f t="shared" si="5"/>
        <v>0</v>
      </c>
      <c r="F73" s="151" t="e">
        <f t="shared" si="0"/>
        <v>#N/A</v>
      </c>
      <c r="G73" s="152">
        <f t="shared" si="1"/>
        <v>0</v>
      </c>
      <c r="H73" s="151" t="e">
        <f t="shared" si="2"/>
        <v>#N/A</v>
      </c>
      <c r="I73" s="153">
        <f t="shared" si="3"/>
        <v>0</v>
      </c>
      <c r="J73" s="153">
        <f t="shared" si="4"/>
        <v>0</v>
      </c>
      <c r="K73" s="154" t="e">
        <f t="shared" si="7"/>
        <v>#N/A</v>
      </c>
      <c r="L73" s="4"/>
      <c r="M73" s="8"/>
      <c r="N73" s="8"/>
      <c r="O73" s="8"/>
      <c r="P73" s="4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15" hidden="1" customHeight="1">
      <c r="A74" s="17"/>
      <c r="B74" s="17"/>
      <c r="C74" s="97"/>
      <c r="D74" s="149">
        <f t="shared" si="6"/>
        <v>40</v>
      </c>
      <c r="E74" s="150">
        <f t="shared" si="5"/>
        <v>0</v>
      </c>
      <c r="F74" s="151" t="e">
        <f t="shared" si="0"/>
        <v>#N/A</v>
      </c>
      <c r="G74" s="152">
        <f t="shared" si="1"/>
        <v>0</v>
      </c>
      <c r="H74" s="151" t="e">
        <f t="shared" si="2"/>
        <v>#N/A</v>
      </c>
      <c r="I74" s="153">
        <f t="shared" si="3"/>
        <v>0</v>
      </c>
      <c r="J74" s="153">
        <f t="shared" si="4"/>
        <v>0</v>
      </c>
      <c r="K74" s="154" t="e">
        <f t="shared" si="7"/>
        <v>#N/A</v>
      </c>
      <c r="L74" s="4"/>
      <c r="M74" s="8"/>
      <c r="N74" s="8"/>
      <c r="O74" s="8"/>
      <c r="P74" s="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15" hidden="1" customHeight="1">
      <c r="A75" s="17"/>
      <c r="B75" s="17"/>
      <c r="C75" s="97"/>
      <c r="D75" s="149">
        <f t="shared" si="6"/>
        <v>41</v>
      </c>
      <c r="E75" s="150">
        <f t="shared" si="5"/>
        <v>0</v>
      </c>
      <c r="F75" s="151" t="e">
        <f t="shared" si="0"/>
        <v>#N/A</v>
      </c>
      <c r="G75" s="152">
        <f t="shared" si="1"/>
        <v>0</v>
      </c>
      <c r="H75" s="151" t="e">
        <f t="shared" si="2"/>
        <v>#N/A</v>
      </c>
      <c r="I75" s="153">
        <f t="shared" si="3"/>
        <v>0</v>
      </c>
      <c r="J75" s="153">
        <f t="shared" si="4"/>
        <v>0</v>
      </c>
      <c r="K75" s="154" t="e">
        <f t="shared" si="7"/>
        <v>#N/A</v>
      </c>
      <c r="L75" s="4"/>
      <c r="M75" s="8"/>
      <c r="N75" s="8"/>
      <c r="O75" s="8"/>
      <c r="P75" s="4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15" hidden="1" customHeight="1">
      <c r="A76" s="17"/>
      <c r="B76" s="17"/>
      <c r="C76" s="97"/>
      <c r="D76" s="149">
        <f t="shared" si="6"/>
        <v>42</v>
      </c>
      <c r="E76" s="150">
        <f t="shared" si="5"/>
        <v>0</v>
      </c>
      <c r="F76" s="151" t="e">
        <f t="shared" si="0"/>
        <v>#N/A</v>
      </c>
      <c r="G76" s="152">
        <f t="shared" si="1"/>
        <v>0</v>
      </c>
      <c r="H76" s="151" t="e">
        <f t="shared" si="2"/>
        <v>#N/A</v>
      </c>
      <c r="I76" s="153">
        <f t="shared" si="3"/>
        <v>0</v>
      </c>
      <c r="J76" s="153">
        <f t="shared" si="4"/>
        <v>0</v>
      </c>
      <c r="K76" s="154" t="e">
        <f t="shared" si="7"/>
        <v>#N/A</v>
      </c>
      <c r="L76" s="4"/>
      <c r="M76" s="8"/>
      <c r="N76" s="8"/>
      <c r="O76" s="8"/>
      <c r="P76" s="4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5" hidden="1" customHeight="1">
      <c r="A77" s="17"/>
      <c r="B77" s="17"/>
      <c r="C77" s="97"/>
      <c r="D77" s="149">
        <f t="shared" si="6"/>
        <v>43</v>
      </c>
      <c r="E77" s="150">
        <f t="shared" si="5"/>
        <v>0</v>
      </c>
      <c r="F77" s="151" t="e">
        <f t="shared" si="0"/>
        <v>#N/A</v>
      </c>
      <c r="G77" s="152">
        <f t="shared" si="1"/>
        <v>0</v>
      </c>
      <c r="H77" s="151" t="e">
        <f t="shared" si="2"/>
        <v>#N/A</v>
      </c>
      <c r="I77" s="153">
        <f t="shared" si="3"/>
        <v>0</v>
      </c>
      <c r="J77" s="153">
        <f t="shared" si="4"/>
        <v>0</v>
      </c>
      <c r="K77" s="154" t="e">
        <f t="shared" si="7"/>
        <v>#N/A</v>
      </c>
      <c r="L77" s="4"/>
      <c r="M77" s="8"/>
      <c r="N77" s="8"/>
      <c r="O77" s="8"/>
      <c r="P77" s="4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15" hidden="1" customHeight="1">
      <c r="A78" s="17"/>
      <c r="B78" s="17"/>
      <c r="C78" s="97"/>
      <c r="D78" s="149">
        <f t="shared" si="6"/>
        <v>44</v>
      </c>
      <c r="E78" s="150">
        <f t="shared" si="5"/>
        <v>0</v>
      </c>
      <c r="F78" s="151" t="e">
        <f t="shared" si="0"/>
        <v>#N/A</v>
      </c>
      <c r="G78" s="152">
        <f t="shared" si="1"/>
        <v>0</v>
      </c>
      <c r="H78" s="151" t="e">
        <f t="shared" si="2"/>
        <v>#N/A</v>
      </c>
      <c r="I78" s="153">
        <f t="shared" si="3"/>
        <v>0</v>
      </c>
      <c r="J78" s="153">
        <f t="shared" si="4"/>
        <v>0</v>
      </c>
      <c r="K78" s="154" t="e">
        <f t="shared" si="7"/>
        <v>#N/A</v>
      </c>
      <c r="L78" s="4"/>
      <c r="M78" s="8"/>
      <c r="N78" s="8"/>
      <c r="O78" s="8"/>
      <c r="P78" s="4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15" hidden="1" customHeight="1">
      <c r="A79" s="17"/>
      <c r="B79" s="17"/>
      <c r="C79" s="97"/>
      <c r="D79" s="149">
        <f t="shared" si="6"/>
        <v>45</v>
      </c>
      <c r="E79" s="150">
        <f t="shared" si="5"/>
        <v>0</v>
      </c>
      <c r="F79" s="151" t="e">
        <f t="shared" si="0"/>
        <v>#N/A</v>
      </c>
      <c r="G79" s="152">
        <f t="shared" si="1"/>
        <v>0</v>
      </c>
      <c r="H79" s="151" t="e">
        <f t="shared" si="2"/>
        <v>#N/A</v>
      </c>
      <c r="I79" s="153">
        <f t="shared" si="3"/>
        <v>0</v>
      </c>
      <c r="J79" s="153">
        <f t="shared" si="4"/>
        <v>0</v>
      </c>
      <c r="K79" s="154" t="e">
        <f t="shared" si="7"/>
        <v>#N/A</v>
      </c>
      <c r="L79" s="4"/>
      <c r="M79" s="8"/>
      <c r="N79" s="8"/>
      <c r="O79" s="8"/>
      <c r="P79" s="4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15" hidden="1" customHeight="1">
      <c r="A80" s="17"/>
      <c r="B80" s="17"/>
      <c r="C80" s="97"/>
      <c r="D80" s="149">
        <f t="shared" si="6"/>
        <v>46</v>
      </c>
      <c r="E80" s="150">
        <f t="shared" si="5"/>
        <v>0</v>
      </c>
      <c r="F80" s="151" t="e">
        <f t="shared" si="0"/>
        <v>#N/A</v>
      </c>
      <c r="G80" s="152">
        <f t="shared" si="1"/>
        <v>0</v>
      </c>
      <c r="H80" s="151" t="e">
        <f t="shared" si="2"/>
        <v>#N/A</v>
      </c>
      <c r="I80" s="153">
        <f t="shared" si="3"/>
        <v>0</v>
      </c>
      <c r="J80" s="153">
        <f t="shared" si="4"/>
        <v>0</v>
      </c>
      <c r="K80" s="154" t="e">
        <f t="shared" si="7"/>
        <v>#N/A</v>
      </c>
      <c r="L80" s="4"/>
      <c r="M80" s="8"/>
      <c r="N80" s="8"/>
      <c r="O80" s="8"/>
      <c r="P80" s="4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15" hidden="1" customHeight="1">
      <c r="A81" s="17"/>
      <c r="B81" s="17"/>
      <c r="C81" s="97"/>
      <c r="D81" s="149">
        <f t="shared" si="6"/>
        <v>47</v>
      </c>
      <c r="E81" s="150">
        <f t="shared" si="5"/>
        <v>0</v>
      </c>
      <c r="F81" s="151" t="e">
        <f t="shared" si="0"/>
        <v>#N/A</v>
      </c>
      <c r="G81" s="152">
        <f t="shared" si="1"/>
        <v>0</v>
      </c>
      <c r="H81" s="151" t="e">
        <f t="shared" si="2"/>
        <v>#N/A</v>
      </c>
      <c r="I81" s="153">
        <f t="shared" si="3"/>
        <v>0</v>
      </c>
      <c r="J81" s="153">
        <f t="shared" si="4"/>
        <v>0</v>
      </c>
      <c r="K81" s="154" t="e">
        <f t="shared" si="7"/>
        <v>#N/A</v>
      </c>
      <c r="L81" s="4"/>
      <c r="M81" s="8"/>
      <c r="N81" s="8"/>
      <c r="O81" s="8"/>
      <c r="P81" s="4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15" hidden="1" customHeight="1">
      <c r="A82" s="17"/>
      <c r="B82" s="17"/>
      <c r="C82" s="97"/>
      <c r="D82" s="149">
        <f t="shared" si="6"/>
        <v>48</v>
      </c>
      <c r="E82" s="150">
        <f t="shared" si="5"/>
        <v>0</v>
      </c>
      <c r="F82" s="151" t="e">
        <f t="shared" si="0"/>
        <v>#N/A</v>
      </c>
      <c r="G82" s="152">
        <f t="shared" si="1"/>
        <v>0</v>
      </c>
      <c r="H82" s="151" t="e">
        <f t="shared" si="2"/>
        <v>#N/A</v>
      </c>
      <c r="I82" s="153">
        <f t="shared" si="3"/>
        <v>0</v>
      </c>
      <c r="J82" s="153">
        <f t="shared" si="4"/>
        <v>0</v>
      </c>
      <c r="K82" s="154" t="e">
        <f t="shared" si="7"/>
        <v>#N/A</v>
      </c>
      <c r="L82" s="4"/>
      <c r="M82" s="8"/>
      <c r="N82" s="8"/>
      <c r="O82" s="8"/>
      <c r="P82" s="4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15" hidden="1" customHeight="1">
      <c r="A83" s="17"/>
      <c r="B83" s="17"/>
      <c r="C83" s="97"/>
      <c r="D83" s="149">
        <f t="shared" si="6"/>
        <v>49</v>
      </c>
      <c r="E83" s="150">
        <f t="shared" si="5"/>
        <v>0</v>
      </c>
      <c r="F83" s="151" t="e">
        <f t="shared" si="0"/>
        <v>#N/A</v>
      </c>
      <c r="G83" s="152">
        <f t="shared" si="1"/>
        <v>0</v>
      </c>
      <c r="H83" s="151" t="e">
        <f t="shared" si="2"/>
        <v>#N/A</v>
      </c>
      <c r="I83" s="153">
        <f t="shared" si="3"/>
        <v>0</v>
      </c>
      <c r="J83" s="153">
        <f t="shared" si="4"/>
        <v>0</v>
      </c>
      <c r="K83" s="154" t="e">
        <f t="shared" si="7"/>
        <v>#N/A</v>
      </c>
      <c r="L83" s="4"/>
      <c r="M83" s="8"/>
      <c r="N83" s="8"/>
      <c r="O83" s="8"/>
      <c r="P83" s="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15" hidden="1" customHeight="1">
      <c r="A84" s="17"/>
      <c r="B84" s="17"/>
      <c r="C84" s="97"/>
      <c r="D84" s="149">
        <f t="shared" si="6"/>
        <v>50</v>
      </c>
      <c r="E84" s="150">
        <f t="shared" si="5"/>
        <v>0</v>
      </c>
      <c r="F84" s="151" t="e">
        <f t="shared" si="0"/>
        <v>#N/A</v>
      </c>
      <c r="G84" s="152">
        <f t="shared" si="1"/>
        <v>0</v>
      </c>
      <c r="H84" s="151" t="e">
        <f t="shared" si="2"/>
        <v>#N/A</v>
      </c>
      <c r="I84" s="153">
        <f t="shared" si="3"/>
        <v>0</v>
      </c>
      <c r="J84" s="153">
        <f t="shared" si="4"/>
        <v>0</v>
      </c>
      <c r="K84" s="154" t="e">
        <f t="shared" si="7"/>
        <v>#N/A</v>
      </c>
      <c r="L84" s="4"/>
      <c r="M84" s="8"/>
      <c r="N84" s="8"/>
      <c r="O84" s="8"/>
      <c r="P84" s="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15" hidden="1" customHeight="1">
      <c r="A85" s="17"/>
      <c r="B85" s="17"/>
      <c r="C85" s="97"/>
      <c r="D85" s="149">
        <f t="shared" si="6"/>
        <v>51</v>
      </c>
      <c r="E85" s="150">
        <f t="shared" si="5"/>
        <v>0</v>
      </c>
      <c r="F85" s="151" t="e">
        <f t="shared" si="0"/>
        <v>#N/A</v>
      </c>
      <c r="G85" s="152">
        <f t="shared" si="1"/>
        <v>0</v>
      </c>
      <c r="H85" s="151" t="e">
        <f t="shared" si="2"/>
        <v>#N/A</v>
      </c>
      <c r="I85" s="153">
        <f t="shared" si="3"/>
        <v>0</v>
      </c>
      <c r="J85" s="153">
        <f t="shared" si="4"/>
        <v>0</v>
      </c>
      <c r="K85" s="154" t="e">
        <f t="shared" si="7"/>
        <v>#N/A</v>
      </c>
      <c r="L85" s="4"/>
      <c r="M85" s="8"/>
      <c r="N85" s="8"/>
      <c r="O85" s="8"/>
      <c r="P85" s="4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15" hidden="1" customHeight="1">
      <c r="A86" s="17"/>
      <c r="B86" s="17"/>
      <c r="C86" s="97"/>
      <c r="D86" s="149">
        <f t="shared" si="6"/>
        <v>52</v>
      </c>
      <c r="E86" s="150">
        <f t="shared" si="5"/>
        <v>0</v>
      </c>
      <c r="F86" s="151" t="e">
        <f t="shared" si="0"/>
        <v>#N/A</v>
      </c>
      <c r="G86" s="152">
        <f t="shared" si="1"/>
        <v>0</v>
      </c>
      <c r="H86" s="151" t="e">
        <f t="shared" si="2"/>
        <v>#N/A</v>
      </c>
      <c r="I86" s="153">
        <f t="shared" si="3"/>
        <v>0</v>
      </c>
      <c r="J86" s="153">
        <f t="shared" si="4"/>
        <v>0</v>
      </c>
      <c r="K86" s="154" t="e">
        <f t="shared" si="7"/>
        <v>#N/A</v>
      </c>
      <c r="L86" s="4"/>
      <c r="M86" s="8"/>
      <c r="N86" s="8"/>
      <c r="O86" s="8"/>
      <c r="P86" s="4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15" hidden="1" customHeight="1">
      <c r="A87" s="17"/>
      <c r="B87" s="17"/>
      <c r="C87" s="97"/>
      <c r="D87" s="149">
        <f t="shared" si="6"/>
        <v>53</v>
      </c>
      <c r="E87" s="150">
        <f t="shared" si="5"/>
        <v>0</v>
      </c>
      <c r="F87" s="151" t="e">
        <f t="shared" si="0"/>
        <v>#N/A</v>
      </c>
      <c r="G87" s="152">
        <f t="shared" si="1"/>
        <v>0</v>
      </c>
      <c r="H87" s="151" t="e">
        <f t="shared" si="2"/>
        <v>#N/A</v>
      </c>
      <c r="I87" s="153">
        <f t="shared" si="3"/>
        <v>0</v>
      </c>
      <c r="J87" s="153">
        <f t="shared" si="4"/>
        <v>0</v>
      </c>
      <c r="K87" s="154" t="e">
        <f t="shared" si="7"/>
        <v>#N/A</v>
      </c>
      <c r="L87" s="4"/>
      <c r="M87" s="8"/>
      <c r="N87" s="8"/>
      <c r="O87" s="8"/>
      <c r="P87" s="4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15" hidden="1" customHeight="1">
      <c r="A88" s="17"/>
      <c r="B88" s="17"/>
      <c r="C88" s="97"/>
      <c r="D88" s="149">
        <f t="shared" si="6"/>
        <v>54</v>
      </c>
      <c r="E88" s="150">
        <f t="shared" si="5"/>
        <v>0</v>
      </c>
      <c r="F88" s="151" t="e">
        <f t="shared" si="0"/>
        <v>#N/A</v>
      </c>
      <c r="G88" s="152">
        <f t="shared" si="1"/>
        <v>0</v>
      </c>
      <c r="H88" s="151" t="e">
        <f t="shared" si="2"/>
        <v>#N/A</v>
      </c>
      <c r="I88" s="153">
        <f t="shared" si="3"/>
        <v>0</v>
      </c>
      <c r="J88" s="153">
        <f t="shared" si="4"/>
        <v>0</v>
      </c>
      <c r="K88" s="154" t="e">
        <f t="shared" si="7"/>
        <v>#N/A</v>
      </c>
      <c r="L88" s="4"/>
      <c r="M88" s="8"/>
      <c r="N88" s="8"/>
      <c r="O88" s="8"/>
      <c r="P88" s="4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15" hidden="1" customHeight="1">
      <c r="A89" s="17"/>
      <c r="B89" s="17"/>
      <c r="C89" s="97"/>
      <c r="D89" s="149">
        <f t="shared" si="6"/>
        <v>55</v>
      </c>
      <c r="E89" s="150">
        <f t="shared" si="5"/>
        <v>0</v>
      </c>
      <c r="F89" s="151" t="e">
        <f t="shared" si="0"/>
        <v>#N/A</v>
      </c>
      <c r="G89" s="152">
        <f t="shared" si="1"/>
        <v>0</v>
      </c>
      <c r="H89" s="151" t="e">
        <f t="shared" si="2"/>
        <v>#N/A</v>
      </c>
      <c r="I89" s="153">
        <f t="shared" si="3"/>
        <v>0</v>
      </c>
      <c r="J89" s="153">
        <f t="shared" si="4"/>
        <v>0</v>
      </c>
      <c r="K89" s="154" t="e">
        <f t="shared" si="7"/>
        <v>#N/A</v>
      </c>
      <c r="L89" s="4"/>
      <c r="M89" s="8"/>
      <c r="N89" s="8"/>
      <c r="O89" s="8"/>
      <c r="P89" s="4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15" hidden="1" customHeight="1">
      <c r="A90" s="17"/>
      <c r="B90" s="17"/>
      <c r="C90" s="97"/>
      <c r="D90" s="149">
        <f t="shared" si="6"/>
        <v>56</v>
      </c>
      <c r="E90" s="150">
        <f t="shared" si="5"/>
        <v>0</v>
      </c>
      <c r="F90" s="151" t="e">
        <f t="shared" si="0"/>
        <v>#N/A</v>
      </c>
      <c r="G90" s="152">
        <f t="shared" si="1"/>
        <v>0</v>
      </c>
      <c r="H90" s="151" t="e">
        <f t="shared" si="2"/>
        <v>#N/A</v>
      </c>
      <c r="I90" s="153">
        <f t="shared" si="3"/>
        <v>0</v>
      </c>
      <c r="J90" s="153">
        <f t="shared" si="4"/>
        <v>0</v>
      </c>
      <c r="K90" s="154" t="e">
        <f t="shared" si="7"/>
        <v>#N/A</v>
      </c>
      <c r="L90" s="4"/>
      <c r="M90" s="8"/>
      <c r="N90" s="8"/>
      <c r="O90" s="8"/>
      <c r="P90" s="4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15" hidden="1" customHeight="1">
      <c r="A91" s="17"/>
      <c r="B91" s="17"/>
      <c r="C91" s="97"/>
      <c r="D91" s="149">
        <f t="shared" si="6"/>
        <v>57</v>
      </c>
      <c r="E91" s="150">
        <f t="shared" si="5"/>
        <v>0</v>
      </c>
      <c r="F91" s="151" t="e">
        <f t="shared" si="0"/>
        <v>#N/A</v>
      </c>
      <c r="G91" s="152">
        <f t="shared" si="1"/>
        <v>0</v>
      </c>
      <c r="H91" s="151" t="e">
        <f t="shared" si="2"/>
        <v>#N/A</v>
      </c>
      <c r="I91" s="153">
        <f t="shared" si="3"/>
        <v>0</v>
      </c>
      <c r="J91" s="153">
        <f t="shared" si="4"/>
        <v>0</v>
      </c>
      <c r="K91" s="154" t="e">
        <f t="shared" si="7"/>
        <v>#N/A</v>
      </c>
      <c r="L91" s="4"/>
      <c r="M91" s="8"/>
      <c r="N91" s="8"/>
      <c r="O91" s="8"/>
      <c r="P91" s="4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15" hidden="1" customHeight="1">
      <c r="A92" s="17"/>
      <c r="B92" s="17"/>
      <c r="C92" s="97"/>
      <c r="D92" s="149">
        <f t="shared" si="6"/>
        <v>58</v>
      </c>
      <c r="E92" s="150">
        <f t="shared" si="5"/>
        <v>0</v>
      </c>
      <c r="F92" s="151" t="e">
        <f t="shared" si="0"/>
        <v>#N/A</v>
      </c>
      <c r="G92" s="152">
        <f t="shared" si="1"/>
        <v>0</v>
      </c>
      <c r="H92" s="151" t="e">
        <f t="shared" si="2"/>
        <v>#N/A</v>
      </c>
      <c r="I92" s="153">
        <f t="shared" si="3"/>
        <v>0</v>
      </c>
      <c r="J92" s="153">
        <f t="shared" si="4"/>
        <v>0</v>
      </c>
      <c r="K92" s="154" t="e">
        <f t="shared" si="7"/>
        <v>#N/A</v>
      </c>
      <c r="L92" s="4"/>
      <c r="M92" s="8"/>
      <c r="N92" s="8"/>
      <c r="O92" s="8"/>
      <c r="P92" s="4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15" hidden="1" customHeight="1">
      <c r="A93" s="17"/>
      <c r="B93" s="17"/>
      <c r="C93" s="97"/>
      <c r="D93" s="149">
        <f t="shared" si="6"/>
        <v>59</v>
      </c>
      <c r="E93" s="150">
        <f t="shared" si="5"/>
        <v>0</v>
      </c>
      <c r="F93" s="151" t="e">
        <f t="shared" si="0"/>
        <v>#N/A</v>
      </c>
      <c r="G93" s="152">
        <f t="shared" si="1"/>
        <v>0</v>
      </c>
      <c r="H93" s="151" t="e">
        <f t="shared" si="2"/>
        <v>#N/A</v>
      </c>
      <c r="I93" s="153">
        <f t="shared" si="3"/>
        <v>0</v>
      </c>
      <c r="J93" s="153">
        <f t="shared" si="4"/>
        <v>0</v>
      </c>
      <c r="K93" s="154" t="e">
        <f t="shared" si="7"/>
        <v>#N/A</v>
      </c>
      <c r="L93" s="4"/>
      <c r="M93" s="8"/>
      <c r="N93" s="8"/>
      <c r="O93" s="8"/>
      <c r="P93" s="4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15" hidden="1" customHeight="1">
      <c r="A94" s="17"/>
      <c r="B94" s="17"/>
      <c r="C94" s="97"/>
      <c r="D94" s="149">
        <f t="shared" si="6"/>
        <v>60</v>
      </c>
      <c r="E94" s="150">
        <f t="shared" si="5"/>
        <v>0</v>
      </c>
      <c r="F94" s="151" t="e">
        <f t="shared" si="0"/>
        <v>#N/A</v>
      </c>
      <c r="G94" s="152">
        <f t="shared" si="1"/>
        <v>0</v>
      </c>
      <c r="H94" s="151" t="e">
        <f t="shared" si="2"/>
        <v>#N/A</v>
      </c>
      <c r="I94" s="153">
        <f t="shared" si="3"/>
        <v>0</v>
      </c>
      <c r="J94" s="153">
        <f t="shared" si="4"/>
        <v>0</v>
      </c>
      <c r="K94" s="154" t="e">
        <f t="shared" si="7"/>
        <v>#N/A</v>
      </c>
      <c r="L94" s="4"/>
      <c r="M94" s="8"/>
      <c r="N94" s="8"/>
      <c r="O94" s="8"/>
      <c r="P94" s="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15" hidden="1" customHeight="1">
      <c r="A95" s="17"/>
      <c r="B95" s="17"/>
      <c r="C95" s="97"/>
      <c r="D95" s="149">
        <f t="shared" si="6"/>
        <v>61</v>
      </c>
      <c r="E95" s="150">
        <f t="shared" si="5"/>
        <v>0</v>
      </c>
      <c r="F95" s="151" t="e">
        <f t="shared" si="0"/>
        <v>#N/A</v>
      </c>
      <c r="G95" s="152">
        <f t="shared" si="1"/>
        <v>0</v>
      </c>
      <c r="H95" s="151" t="e">
        <f t="shared" si="2"/>
        <v>#N/A</v>
      </c>
      <c r="I95" s="153">
        <f t="shared" si="3"/>
        <v>0</v>
      </c>
      <c r="J95" s="153">
        <f t="shared" si="4"/>
        <v>0</v>
      </c>
      <c r="K95" s="154" t="e">
        <f t="shared" si="7"/>
        <v>#N/A</v>
      </c>
      <c r="L95" s="4"/>
      <c r="M95" s="8"/>
      <c r="N95" s="8"/>
      <c r="O95" s="8"/>
      <c r="P95" s="4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15" hidden="1" customHeight="1">
      <c r="A96" s="17"/>
      <c r="B96" s="17"/>
      <c r="C96" s="97"/>
      <c r="D96" s="149">
        <f t="shared" si="6"/>
        <v>62</v>
      </c>
      <c r="E96" s="150">
        <f t="shared" si="5"/>
        <v>0</v>
      </c>
      <c r="F96" s="151" t="e">
        <f t="shared" si="0"/>
        <v>#N/A</v>
      </c>
      <c r="G96" s="152">
        <f t="shared" si="1"/>
        <v>0</v>
      </c>
      <c r="H96" s="151" t="e">
        <f t="shared" si="2"/>
        <v>#N/A</v>
      </c>
      <c r="I96" s="153">
        <f t="shared" si="3"/>
        <v>0</v>
      </c>
      <c r="J96" s="153">
        <f t="shared" si="4"/>
        <v>0</v>
      </c>
      <c r="K96" s="154" t="e">
        <f t="shared" si="7"/>
        <v>#N/A</v>
      </c>
      <c r="L96" s="4"/>
      <c r="M96" s="8"/>
      <c r="N96" s="8"/>
      <c r="O96" s="8"/>
      <c r="P96" s="4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15" hidden="1" customHeight="1">
      <c r="A97" s="17"/>
      <c r="B97" s="17"/>
      <c r="C97" s="97"/>
      <c r="D97" s="149">
        <f t="shared" si="6"/>
        <v>63</v>
      </c>
      <c r="E97" s="150">
        <f t="shared" si="5"/>
        <v>0</v>
      </c>
      <c r="F97" s="151" t="e">
        <f t="shared" si="0"/>
        <v>#N/A</v>
      </c>
      <c r="G97" s="152">
        <f t="shared" si="1"/>
        <v>0</v>
      </c>
      <c r="H97" s="151" t="e">
        <f t="shared" si="2"/>
        <v>#N/A</v>
      </c>
      <c r="I97" s="153">
        <f t="shared" si="3"/>
        <v>0</v>
      </c>
      <c r="J97" s="153">
        <f t="shared" si="4"/>
        <v>0</v>
      </c>
      <c r="K97" s="154" t="e">
        <f t="shared" si="7"/>
        <v>#N/A</v>
      </c>
      <c r="L97" s="4"/>
      <c r="M97" s="8"/>
      <c r="N97" s="8"/>
      <c r="O97" s="8"/>
      <c r="P97" s="4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15" hidden="1" customHeight="1">
      <c r="A98" s="17"/>
      <c r="B98" s="17"/>
      <c r="C98" s="97"/>
      <c r="D98" s="149">
        <f t="shared" si="6"/>
        <v>64</v>
      </c>
      <c r="E98" s="150">
        <f t="shared" si="5"/>
        <v>0</v>
      </c>
      <c r="F98" s="151" t="e">
        <f t="shared" si="0"/>
        <v>#N/A</v>
      </c>
      <c r="G98" s="152">
        <f t="shared" si="1"/>
        <v>0</v>
      </c>
      <c r="H98" s="151" t="e">
        <f t="shared" si="2"/>
        <v>#N/A</v>
      </c>
      <c r="I98" s="153">
        <f t="shared" si="3"/>
        <v>0</v>
      </c>
      <c r="J98" s="153">
        <f t="shared" si="4"/>
        <v>0</v>
      </c>
      <c r="K98" s="154" t="e">
        <f t="shared" si="7"/>
        <v>#N/A</v>
      </c>
      <c r="L98" s="4"/>
      <c r="M98" s="8"/>
      <c r="N98" s="8"/>
      <c r="O98" s="8"/>
      <c r="P98" s="4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15" hidden="1" customHeight="1">
      <c r="A99" s="17"/>
      <c r="B99" s="17"/>
      <c r="C99" s="97"/>
      <c r="D99" s="149">
        <f t="shared" si="6"/>
        <v>65</v>
      </c>
      <c r="E99" s="150">
        <f t="shared" si="5"/>
        <v>0</v>
      </c>
      <c r="F99" s="151" t="e">
        <f t="shared" ref="F99:F162" si="8">+E99*$F$18/12</f>
        <v>#N/A</v>
      </c>
      <c r="G99" s="152">
        <f t="shared" ref="G99:G162" si="9">+IF(D99&lt;=($F$17*12),$G$34-F99,0)</f>
        <v>0</v>
      </c>
      <c r="H99" s="151" t="e">
        <f t="shared" ref="H99:H162" si="10">+G99+F99</f>
        <v>#N/A</v>
      </c>
      <c r="I99" s="153">
        <f t="shared" ref="I99:I162" si="11">+E99/1000*$I$32</f>
        <v>0</v>
      </c>
      <c r="J99" s="153">
        <f t="shared" ref="J99:J162" si="12">+IF(D99&lt;=($F$17*12),$D$21/1000*$J$32,0)</f>
        <v>0</v>
      </c>
      <c r="K99" s="154" t="e">
        <f t="shared" si="7"/>
        <v>#N/A</v>
      </c>
      <c r="L99" s="4"/>
      <c r="M99" s="8"/>
      <c r="N99" s="8"/>
      <c r="O99" s="8"/>
      <c r="P99" s="4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15" hidden="1" customHeight="1">
      <c r="A100" s="17"/>
      <c r="B100" s="17"/>
      <c r="C100" s="97"/>
      <c r="D100" s="149">
        <f t="shared" si="6"/>
        <v>66</v>
      </c>
      <c r="E100" s="150">
        <f t="shared" ref="E100:E163" si="13">IF(E99-G99&gt;0.01,E99-G99,0)</f>
        <v>0</v>
      </c>
      <c r="F100" s="151" t="e">
        <f t="shared" si="8"/>
        <v>#N/A</v>
      </c>
      <c r="G100" s="152">
        <f t="shared" si="9"/>
        <v>0</v>
      </c>
      <c r="H100" s="151" t="e">
        <f t="shared" si="10"/>
        <v>#N/A</v>
      </c>
      <c r="I100" s="153">
        <f t="shared" si="11"/>
        <v>0</v>
      </c>
      <c r="J100" s="153">
        <f t="shared" si="12"/>
        <v>0</v>
      </c>
      <c r="K100" s="154" t="e">
        <f t="shared" si="7"/>
        <v>#N/A</v>
      </c>
      <c r="L100" s="4"/>
      <c r="M100" s="8"/>
      <c r="N100" s="8"/>
      <c r="O100" s="8"/>
      <c r="P100" s="4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15" hidden="1" customHeight="1">
      <c r="A101" s="17"/>
      <c r="B101" s="17"/>
      <c r="C101" s="97"/>
      <c r="D101" s="149">
        <f t="shared" ref="D101:D164" si="14">+D100+1</f>
        <v>67</v>
      </c>
      <c r="E101" s="150">
        <f t="shared" si="13"/>
        <v>0</v>
      </c>
      <c r="F101" s="151" t="e">
        <f t="shared" si="8"/>
        <v>#N/A</v>
      </c>
      <c r="G101" s="152">
        <f t="shared" si="9"/>
        <v>0</v>
      </c>
      <c r="H101" s="151" t="e">
        <f t="shared" si="10"/>
        <v>#N/A</v>
      </c>
      <c r="I101" s="153">
        <f t="shared" si="11"/>
        <v>0</v>
      </c>
      <c r="J101" s="153">
        <f t="shared" si="12"/>
        <v>0</v>
      </c>
      <c r="K101" s="154" t="e">
        <f t="shared" ref="K101:K154" si="15">+H101+I101+J101</f>
        <v>#N/A</v>
      </c>
      <c r="L101" s="4"/>
      <c r="M101" s="8"/>
      <c r="N101" s="8"/>
      <c r="O101" s="8"/>
      <c r="P101" s="4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15" hidden="1" customHeight="1">
      <c r="A102" s="17"/>
      <c r="B102" s="17"/>
      <c r="C102" s="97"/>
      <c r="D102" s="149">
        <f t="shared" si="14"/>
        <v>68</v>
      </c>
      <c r="E102" s="150">
        <f t="shared" si="13"/>
        <v>0</v>
      </c>
      <c r="F102" s="151" t="e">
        <f t="shared" si="8"/>
        <v>#N/A</v>
      </c>
      <c r="G102" s="152">
        <f t="shared" si="9"/>
        <v>0</v>
      </c>
      <c r="H102" s="151" t="e">
        <f t="shared" si="10"/>
        <v>#N/A</v>
      </c>
      <c r="I102" s="153">
        <f t="shared" si="11"/>
        <v>0</v>
      </c>
      <c r="J102" s="153">
        <f t="shared" si="12"/>
        <v>0</v>
      </c>
      <c r="K102" s="154" t="e">
        <f t="shared" si="15"/>
        <v>#N/A</v>
      </c>
      <c r="L102" s="4"/>
      <c r="M102" s="8"/>
      <c r="N102" s="8"/>
      <c r="O102" s="8"/>
      <c r="P102" s="4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15" hidden="1" customHeight="1">
      <c r="A103" s="17"/>
      <c r="B103" s="17"/>
      <c r="C103" s="97"/>
      <c r="D103" s="149">
        <f t="shared" si="14"/>
        <v>69</v>
      </c>
      <c r="E103" s="150">
        <f t="shared" si="13"/>
        <v>0</v>
      </c>
      <c r="F103" s="151" t="e">
        <f t="shared" si="8"/>
        <v>#N/A</v>
      </c>
      <c r="G103" s="152">
        <f t="shared" si="9"/>
        <v>0</v>
      </c>
      <c r="H103" s="151" t="e">
        <f t="shared" si="10"/>
        <v>#N/A</v>
      </c>
      <c r="I103" s="153">
        <f t="shared" si="11"/>
        <v>0</v>
      </c>
      <c r="J103" s="153">
        <f t="shared" si="12"/>
        <v>0</v>
      </c>
      <c r="K103" s="154" t="e">
        <f t="shared" si="15"/>
        <v>#N/A</v>
      </c>
      <c r="L103" s="4"/>
      <c r="M103" s="8"/>
      <c r="N103" s="8"/>
      <c r="O103" s="8"/>
      <c r="P103" s="4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15" hidden="1" customHeight="1">
      <c r="A104" s="17"/>
      <c r="B104" s="17"/>
      <c r="C104" s="97"/>
      <c r="D104" s="149">
        <f t="shared" si="14"/>
        <v>70</v>
      </c>
      <c r="E104" s="150">
        <f t="shared" si="13"/>
        <v>0</v>
      </c>
      <c r="F104" s="151" t="e">
        <f t="shared" si="8"/>
        <v>#N/A</v>
      </c>
      <c r="G104" s="152">
        <f t="shared" si="9"/>
        <v>0</v>
      </c>
      <c r="H104" s="151" t="e">
        <f t="shared" si="10"/>
        <v>#N/A</v>
      </c>
      <c r="I104" s="153">
        <f t="shared" si="11"/>
        <v>0</v>
      </c>
      <c r="J104" s="153">
        <f t="shared" si="12"/>
        <v>0</v>
      </c>
      <c r="K104" s="154" t="e">
        <f t="shared" si="15"/>
        <v>#N/A</v>
      </c>
      <c r="L104" s="4"/>
      <c r="M104" s="8"/>
      <c r="N104" s="8"/>
      <c r="O104" s="8"/>
      <c r="P104" s="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15" hidden="1" customHeight="1">
      <c r="A105" s="17"/>
      <c r="B105" s="17"/>
      <c r="C105" s="97"/>
      <c r="D105" s="149">
        <f t="shared" si="14"/>
        <v>71</v>
      </c>
      <c r="E105" s="150">
        <f t="shared" si="13"/>
        <v>0</v>
      </c>
      <c r="F105" s="151" t="e">
        <f t="shared" si="8"/>
        <v>#N/A</v>
      </c>
      <c r="G105" s="152">
        <f t="shared" si="9"/>
        <v>0</v>
      </c>
      <c r="H105" s="151" t="e">
        <f t="shared" si="10"/>
        <v>#N/A</v>
      </c>
      <c r="I105" s="153">
        <f t="shared" si="11"/>
        <v>0</v>
      </c>
      <c r="J105" s="153">
        <f t="shared" si="12"/>
        <v>0</v>
      </c>
      <c r="K105" s="154" t="e">
        <f t="shared" si="15"/>
        <v>#N/A</v>
      </c>
      <c r="L105" s="4"/>
      <c r="M105" s="8"/>
      <c r="N105" s="8"/>
      <c r="O105" s="8"/>
      <c r="P105" s="4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15" hidden="1" customHeight="1">
      <c r="A106" s="17"/>
      <c r="B106" s="17"/>
      <c r="C106" s="97"/>
      <c r="D106" s="149">
        <f t="shared" si="14"/>
        <v>72</v>
      </c>
      <c r="E106" s="150">
        <f t="shared" si="13"/>
        <v>0</v>
      </c>
      <c r="F106" s="151" t="e">
        <f t="shared" si="8"/>
        <v>#N/A</v>
      </c>
      <c r="G106" s="152">
        <f t="shared" si="9"/>
        <v>0</v>
      </c>
      <c r="H106" s="151" t="e">
        <f t="shared" si="10"/>
        <v>#N/A</v>
      </c>
      <c r="I106" s="153">
        <f t="shared" si="11"/>
        <v>0</v>
      </c>
      <c r="J106" s="153">
        <f t="shared" si="12"/>
        <v>0</v>
      </c>
      <c r="K106" s="154" t="e">
        <f t="shared" si="15"/>
        <v>#N/A</v>
      </c>
      <c r="L106" s="4"/>
      <c r="M106" s="8"/>
      <c r="N106" s="8"/>
      <c r="O106" s="8"/>
      <c r="P106" s="4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15" hidden="1" customHeight="1">
      <c r="A107" s="17"/>
      <c r="B107" s="17"/>
      <c r="C107" s="97"/>
      <c r="D107" s="149">
        <f t="shared" si="14"/>
        <v>73</v>
      </c>
      <c r="E107" s="150">
        <f t="shared" si="13"/>
        <v>0</v>
      </c>
      <c r="F107" s="151" t="e">
        <f t="shared" si="8"/>
        <v>#N/A</v>
      </c>
      <c r="G107" s="152">
        <f t="shared" si="9"/>
        <v>0</v>
      </c>
      <c r="H107" s="151" t="e">
        <f t="shared" si="10"/>
        <v>#N/A</v>
      </c>
      <c r="I107" s="153">
        <f t="shared" si="11"/>
        <v>0</v>
      </c>
      <c r="J107" s="153">
        <f t="shared" si="12"/>
        <v>0</v>
      </c>
      <c r="K107" s="154" t="e">
        <f t="shared" si="15"/>
        <v>#N/A</v>
      </c>
      <c r="L107" s="4"/>
      <c r="M107" s="8"/>
      <c r="N107" s="8"/>
      <c r="O107" s="8"/>
      <c r="P107" s="4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15" hidden="1" customHeight="1">
      <c r="A108" s="17"/>
      <c r="B108" s="17"/>
      <c r="C108" s="97"/>
      <c r="D108" s="149">
        <f t="shared" si="14"/>
        <v>74</v>
      </c>
      <c r="E108" s="150">
        <f t="shared" si="13"/>
        <v>0</v>
      </c>
      <c r="F108" s="151" t="e">
        <f t="shared" si="8"/>
        <v>#N/A</v>
      </c>
      <c r="G108" s="152">
        <f t="shared" si="9"/>
        <v>0</v>
      </c>
      <c r="H108" s="151" t="e">
        <f t="shared" si="10"/>
        <v>#N/A</v>
      </c>
      <c r="I108" s="153">
        <f t="shared" si="11"/>
        <v>0</v>
      </c>
      <c r="J108" s="153">
        <f t="shared" si="12"/>
        <v>0</v>
      </c>
      <c r="K108" s="154" t="e">
        <f t="shared" si="15"/>
        <v>#N/A</v>
      </c>
      <c r="L108" s="4"/>
      <c r="M108" s="8"/>
      <c r="N108" s="8"/>
      <c r="O108" s="8"/>
      <c r="P108" s="4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15" hidden="1" customHeight="1">
      <c r="A109" s="17"/>
      <c r="B109" s="17"/>
      <c r="C109" s="97"/>
      <c r="D109" s="149">
        <f t="shared" si="14"/>
        <v>75</v>
      </c>
      <c r="E109" s="150">
        <f t="shared" si="13"/>
        <v>0</v>
      </c>
      <c r="F109" s="151" t="e">
        <f t="shared" si="8"/>
        <v>#N/A</v>
      </c>
      <c r="G109" s="152">
        <f t="shared" si="9"/>
        <v>0</v>
      </c>
      <c r="H109" s="151" t="e">
        <f t="shared" si="10"/>
        <v>#N/A</v>
      </c>
      <c r="I109" s="153">
        <f t="shared" si="11"/>
        <v>0</v>
      </c>
      <c r="J109" s="153">
        <f t="shared" si="12"/>
        <v>0</v>
      </c>
      <c r="K109" s="154" t="e">
        <f t="shared" si="15"/>
        <v>#N/A</v>
      </c>
      <c r="L109" s="4"/>
      <c r="M109" s="8"/>
      <c r="N109" s="8"/>
      <c r="O109" s="8"/>
      <c r="P109" s="4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15" hidden="1" customHeight="1">
      <c r="A110" s="17"/>
      <c r="B110" s="17"/>
      <c r="C110" s="97"/>
      <c r="D110" s="149">
        <f t="shared" si="14"/>
        <v>76</v>
      </c>
      <c r="E110" s="150">
        <f t="shared" si="13"/>
        <v>0</v>
      </c>
      <c r="F110" s="151" t="e">
        <f t="shared" si="8"/>
        <v>#N/A</v>
      </c>
      <c r="G110" s="152">
        <f t="shared" si="9"/>
        <v>0</v>
      </c>
      <c r="H110" s="151" t="e">
        <f t="shared" si="10"/>
        <v>#N/A</v>
      </c>
      <c r="I110" s="153">
        <f t="shared" si="11"/>
        <v>0</v>
      </c>
      <c r="J110" s="153">
        <f t="shared" si="12"/>
        <v>0</v>
      </c>
      <c r="K110" s="154" t="e">
        <f t="shared" si="15"/>
        <v>#N/A</v>
      </c>
      <c r="L110" s="4"/>
      <c r="M110" s="8"/>
      <c r="N110" s="8"/>
      <c r="O110" s="8"/>
      <c r="P110" s="4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15" hidden="1" customHeight="1">
      <c r="A111" s="17"/>
      <c r="B111" s="17"/>
      <c r="C111" s="97"/>
      <c r="D111" s="149">
        <f t="shared" si="14"/>
        <v>77</v>
      </c>
      <c r="E111" s="150">
        <f t="shared" si="13"/>
        <v>0</v>
      </c>
      <c r="F111" s="151" t="e">
        <f t="shared" si="8"/>
        <v>#N/A</v>
      </c>
      <c r="G111" s="152">
        <f t="shared" si="9"/>
        <v>0</v>
      </c>
      <c r="H111" s="151" t="e">
        <f t="shared" si="10"/>
        <v>#N/A</v>
      </c>
      <c r="I111" s="153">
        <f t="shared" si="11"/>
        <v>0</v>
      </c>
      <c r="J111" s="153">
        <f t="shared" si="12"/>
        <v>0</v>
      </c>
      <c r="K111" s="154" t="e">
        <f t="shared" si="15"/>
        <v>#N/A</v>
      </c>
      <c r="L111" s="4"/>
      <c r="M111" s="8"/>
      <c r="N111" s="8"/>
      <c r="O111" s="8"/>
      <c r="P111" s="4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15" hidden="1" customHeight="1">
      <c r="A112" s="17"/>
      <c r="B112" s="17"/>
      <c r="C112" s="97"/>
      <c r="D112" s="149">
        <f t="shared" si="14"/>
        <v>78</v>
      </c>
      <c r="E112" s="150">
        <f t="shared" si="13"/>
        <v>0</v>
      </c>
      <c r="F112" s="151" t="e">
        <f t="shared" si="8"/>
        <v>#N/A</v>
      </c>
      <c r="G112" s="152">
        <f t="shared" si="9"/>
        <v>0</v>
      </c>
      <c r="H112" s="151" t="e">
        <f t="shared" si="10"/>
        <v>#N/A</v>
      </c>
      <c r="I112" s="153">
        <f t="shared" si="11"/>
        <v>0</v>
      </c>
      <c r="J112" s="153">
        <f t="shared" si="12"/>
        <v>0</v>
      </c>
      <c r="K112" s="154" t="e">
        <f t="shared" si="15"/>
        <v>#N/A</v>
      </c>
      <c r="L112" s="4"/>
      <c r="M112" s="8"/>
      <c r="N112" s="8"/>
      <c r="O112" s="8"/>
      <c r="P112" s="4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15" hidden="1" customHeight="1">
      <c r="A113" s="17"/>
      <c r="B113" s="17"/>
      <c r="C113" s="97"/>
      <c r="D113" s="149">
        <f t="shared" si="14"/>
        <v>79</v>
      </c>
      <c r="E113" s="150">
        <f t="shared" si="13"/>
        <v>0</v>
      </c>
      <c r="F113" s="151" t="e">
        <f t="shared" si="8"/>
        <v>#N/A</v>
      </c>
      <c r="G113" s="152">
        <f t="shared" si="9"/>
        <v>0</v>
      </c>
      <c r="H113" s="151" t="e">
        <f t="shared" si="10"/>
        <v>#N/A</v>
      </c>
      <c r="I113" s="153">
        <f t="shared" si="11"/>
        <v>0</v>
      </c>
      <c r="J113" s="153">
        <f t="shared" si="12"/>
        <v>0</v>
      </c>
      <c r="K113" s="154" t="e">
        <f t="shared" si="15"/>
        <v>#N/A</v>
      </c>
      <c r="L113" s="4"/>
      <c r="M113" s="8"/>
      <c r="N113" s="8"/>
      <c r="O113" s="8"/>
      <c r="P113" s="4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15" hidden="1" customHeight="1">
      <c r="A114" s="17"/>
      <c r="B114" s="17"/>
      <c r="C114" s="97"/>
      <c r="D114" s="149">
        <f t="shared" si="14"/>
        <v>80</v>
      </c>
      <c r="E114" s="150">
        <f t="shared" si="13"/>
        <v>0</v>
      </c>
      <c r="F114" s="151" t="e">
        <f t="shared" si="8"/>
        <v>#N/A</v>
      </c>
      <c r="G114" s="152">
        <f t="shared" si="9"/>
        <v>0</v>
      </c>
      <c r="H114" s="151" t="e">
        <f t="shared" si="10"/>
        <v>#N/A</v>
      </c>
      <c r="I114" s="153">
        <f t="shared" si="11"/>
        <v>0</v>
      </c>
      <c r="J114" s="153">
        <f t="shared" si="12"/>
        <v>0</v>
      </c>
      <c r="K114" s="154" t="e">
        <f t="shared" si="15"/>
        <v>#N/A</v>
      </c>
      <c r="L114" s="4"/>
      <c r="M114" s="8"/>
      <c r="N114" s="8"/>
      <c r="O114" s="8"/>
      <c r="P114" s="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15" hidden="1" customHeight="1">
      <c r="A115" s="17"/>
      <c r="B115" s="17"/>
      <c r="C115" s="97"/>
      <c r="D115" s="149">
        <f t="shared" si="14"/>
        <v>81</v>
      </c>
      <c r="E115" s="150">
        <f t="shared" si="13"/>
        <v>0</v>
      </c>
      <c r="F115" s="151" t="e">
        <f t="shared" si="8"/>
        <v>#N/A</v>
      </c>
      <c r="G115" s="152">
        <f t="shared" si="9"/>
        <v>0</v>
      </c>
      <c r="H115" s="151" t="e">
        <f t="shared" si="10"/>
        <v>#N/A</v>
      </c>
      <c r="I115" s="153">
        <f t="shared" si="11"/>
        <v>0</v>
      </c>
      <c r="J115" s="153">
        <f t="shared" si="12"/>
        <v>0</v>
      </c>
      <c r="K115" s="154" t="e">
        <f t="shared" si="15"/>
        <v>#N/A</v>
      </c>
      <c r="L115" s="4"/>
      <c r="M115" s="8"/>
      <c r="N115" s="8"/>
      <c r="O115" s="8"/>
      <c r="P115" s="4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15" hidden="1" customHeight="1">
      <c r="A116" s="17"/>
      <c r="B116" s="17"/>
      <c r="C116" s="97"/>
      <c r="D116" s="149">
        <f t="shared" si="14"/>
        <v>82</v>
      </c>
      <c r="E116" s="150">
        <f t="shared" si="13"/>
        <v>0</v>
      </c>
      <c r="F116" s="151" t="e">
        <f t="shared" si="8"/>
        <v>#N/A</v>
      </c>
      <c r="G116" s="152">
        <f t="shared" si="9"/>
        <v>0</v>
      </c>
      <c r="H116" s="151" t="e">
        <f t="shared" si="10"/>
        <v>#N/A</v>
      </c>
      <c r="I116" s="153">
        <f t="shared" si="11"/>
        <v>0</v>
      </c>
      <c r="J116" s="153">
        <f t="shared" si="12"/>
        <v>0</v>
      </c>
      <c r="K116" s="154" t="e">
        <f t="shared" si="15"/>
        <v>#N/A</v>
      </c>
      <c r="L116" s="4"/>
      <c r="M116" s="8"/>
      <c r="N116" s="8"/>
      <c r="O116" s="8"/>
      <c r="P116" s="4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15" hidden="1" customHeight="1">
      <c r="A117" s="17"/>
      <c r="B117" s="17"/>
      <c r="C117" s="97"/>
      <c r="D117" s="149">
        <f t="shared" si="14"/>
        <v>83</v>
      </c>
      <c r="E117" s="150">
        <f t="shared" si="13"/>
        <v>0</v>
      </c>
      <c r="F117" s="151" t="e">
        <f t="shared" si="8"/>
        <v>#N/A</v>
      </c>
      <c r="G117" s="152">
        <f t="shared" si="9"/>
        <v>0</v>
      </c>
      <c r="H117" s="151" t="e">
        <f t="shared" si="10"/>
        <v>#N/A</v>
      </c>
      <c r="I117" s="153">
        <f t="shared" si="11"/>
        <v>0</v>
      </c>
      <c r="J117" s="153">
        <f t="shared" si="12"/>
        <v>0</v>
      </c>
      <c r="K117" s="154" t="e">
        <f t="shared" si="15"/>
        <v>#N/A</v>
      </c>
      <c r="L117" s="4"/>
      <c r="M117" s="8"/>
      <c r="N117" s="8"/>
      <c r="O117" s="8"/>
      <c r="P117" s="4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15" hidden="1" customHeight="1">
      <c r="A118" s="17"/>
      <c r="B118" s="17"/>
      <c r="C118" s="97"/>
      <c r="D118" s="149">
        <f t="shared" si="14"/>
        <v>84</v>
      </c>
      <c r="E118" s="150">
        <f t="shared" si="13"/>
        <v>0</v>
      </c>
      <c r="F118" s="151" t="e">
        <f t="shared" si="8"/>
        <v>#N/A</v>
      </c>
      <c r="G118" s="152">
        <f t="shared" si="9"/>
        <v>0</v>
      </c>
      <c r="H118" s="151" t="e">
        <f t="shared" si="10"/>
        <v>#N/A</v>
      </c>
      <c r="I118" s="153">
        <f t="shared" si="11"/>
        <v>0</v>
      </c>
      <c r="J118" s="153">
        <f t="shared" si="12"/>
        <v>0</v>
      </c>
      <c r="K118" s="154" t="e">
        <f t="shared" si="15"/>
        <v>#N/A</v>
      </c>
      <c r="L118" s="4"/>
      <c r="M118" s="8"/>
      <c r="N118" s="8"/>
      <c r="O118" s="8"/>
      <c r="P118" s="4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15" hidden="1" customHeight="1">
      <c r="A119" s="17"/>
      <c r="B119" s="17"/>
      <c r="C119" s="97"/>
      <c r="D119" s="149">
        <f t="shared" si="14"/>
        <v>85</v>
      </c>
      <c r="E119" s="150">
        <f t="shared" si="13"/>
        <v>0</v>
      </c>
      <c r="F119" s="151" t="e">
        <f t="shared" si="8"/>
        <v>#N/A</v>
      </c>
      <c r="G119" s="152">
        <f t="shared" si="9"/>
        <v>0</v>
      </c>
      <c r="H119" s="151" t="e">
        <f t="shared" si="10"/>
        <v>#N/A</v>
      </c>
      <c r="I119" s="153">
        <f t="shared" si="11"/>
        <v>0</v>
      </c>
      <c r="J119" s="153">
        <f t="shared" si="12"/>
        <v>0</v>
      </c>
      <c r="K119" s="154" t="e">
        <f t="shared" si="15"/>
        <v>#N/A</v>
      </c>
      <c r="L119" s="4"/>
      <c r="M119" s="8"/>
      <c r="N119" s="8"/>
      <c r="O119" s="8"/>
      <c r="P119" s="4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15" hidden="1" customHeight="1">
      <c r="A120" s="17"/>
      <c r="B120" s="17"/>
      <c r="C120" s="97"/>
      <c r="D120" s="149">
        <f t="shared" si="14"/>
        <v>86</v>
      </c>
      <c r="E120" s="150">
        <f t="shared" si="13"/>
        <v>0</v>
      </c>
      <c r="F120" s="151" t="e">
        <f t="shared" si="8"/>
        <v>#N/A</v>
      </c>
      <c r="G120" s="152">
        <f t="shared" si="9"/>
        <v>0</v>
      </c>
      <c r="H120" s="151" t="e">
        <f t="shared" si="10"/>
        <v>#N/A</v>
      </c>
      <c r="I120" s="153">
        <f t="shared" si="11"/>
        <v>0</v>
      </c>
      <c r="J120" s="153">
        <f t="shared" si="12"/>
        <v>0</v>
      </c>
      <c r="K120" s="154" t="e">
        <f t="shared" si="15"/>
        <v>#N/A</v>
      </c>
      <c r="L120" s="4"/>
      <c r="M120" s="8"/>
      <c r="N120" s="8"/>
      <c r="O120" s="8"/>
      <c r="P120" s="4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15" hidden="1" customHeight="1">
      <c r="A121" s="17"/>
      <c r="B121" s="17"/>
      <c r="C121" s="97"/>
      <c r="D121" s="149">
        <f t="shared" si="14"/>
        <v>87</v>
      </c>
      <c r="E121" s="150">
        <f t="shared" si="13"/>
        <v>0</v>
      </c>
      <c r="F121" s="151" t="e">
        <f t="shared" si="8"/>
        <v>#N/A</v>
      </c>
      <c r="G121" s="152">
        <f t="shared" si="9"/>
        <v>0</v>
      </c>
      <c r="H121" s="151" t="e">
        <f t="shared" si="10"/>
        <v>#N/A</v>
      </c>
      <c r="I121" s="153">
        <f t="shared" si="11"/>
        <v>0</v>
      </c>
      <c r="J121" s="153">
        <f t="shared" si="12"/>
        <v>0</v>
      </c>
      <c r="K121" s="154" t="e">
        <f t="shared" si="15"/>
        <v>#N/A</v>
      </c>
      <c r="L121" s="4"/>
      <c r="M121" s="8"/>
      <c r="N121" s="8"/>
      <c r="O121" s="8"/>
      <c r="P121" s="4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15" hidden="1" customHeight="1">
      <c r="A122" s="17"/>
      <c r="B122" s="17"/>
      <c r="C122" s="97"/>
      <c r="D122" s="149">
        <f t="shared" si="14"/>
        <v>88</v>
      </c>
      <c r="E122" s="150">
        <f t="shared" si="13"/>
        <v>0</v>
      </c>
      <c r="F122" s="151" t="e">
        <f t="shared" si="8"/>
        <v>#N/A</v>
      </c>
      <c r="G122" s="152">
        <f t="shared" si="9"/>
        <v>0</v>
      </c>
      <c r="H122" s="151" t="e">
        <f t="shared" si="10"/>
        <v>#N/A</v>
      </c>
      <c r="I122" s="153">
        <f t="shared" si="11"/>
        <v>0</v>
      </c>
      <c r="J122" s="153">
        <f t="shared" si="12"/>
        <v>0</v>
      </c>
      <c r="K122" s="154" t="e">
        <f t="shared" si="15"/>
        <v>#N/A</v>
      </c>
      <c r="L122" s="4"/>
      <c r="M122" s="8"/>
      <c r="N122" s="8"/>
      <c r="O122" s="8"/>
      <c r="P122" s="4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15" hidden="1" customHeight="1">
      <c r="A123" s="17"/>
      <c r="B123" s="17"/>
      <c r="C123" s="97"/>
      <c r="D123" s="149">
        <f t="shared" si="14"/>
        <v>89</v>
      </c>
      <c r="E123" s="150">
        <f t="shared" si="13"/>
        <v>0</v>
      </c>
      <c r="F123" s="151" t="e">
        <f t="shared" si="8"/>
        <v>#N/A</v>
      </c>
      <c r="G123" s="152">
        <f t="shared" si="9"/>
        <v>0</v>
      </c>
      <c r="H123" s="151" t="e">
        <f t="shared" si="10"/>
        <v>#N/A</v>
      </c>
      <c r="I123" s="153">
        <f t="shared" si="11"/>
        <v>0</v>
      </c>
      <c r="J123" s="153">
        <f t="shared" si="12"/>
        <v>0</v>
      </c>
      <c r="K123" s="154" t="e">
        <f t="shared" si="15"/>
        <v>#N/A</v>
      </c>
      <c r="L123" s="4"/>
      <c r="M123" s="8"/>
      <c r="N123" s="8"/>
      <c r="O123" s="8"/>
      <c r="P123" s="4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15" hidden="1" customHeight="1">
      <c r="A124" s="17"/>
      <c r="B124" s="17"/>
      <c r="C124" s="97"/>
      <c r="D124" s="149">
        <f t="shared" si="14"/>
        <v>90</v>
      </c>
      <c r="E124" s="150">
        <f t="shared" si="13"/>
        <v>0</v>
      </c>
      <c r="F124" s="151" t="e">
        <f t="shared" si="8"/>
        <v>#N/A</v>
      </c>
      <c r="G124" s="152">
        <f t="shared" si="9"/>
        <v>0</v>
      </c>
      <c r="H124" s="151" t="e">
        <f t="shared" si="10"/>
        <v>#N/A</v>
      </c>
      <c r="I124" s="153">
        <f t="shared" si="11"/>
        <v>0</v>
      </c>
      <c r="J124" s="153">
        <f t="shared" si="12"/>
        <v>0</v>
      </c>
      <c r="K124" s="154" t="e">
        <f t="shared" si="15"/>
        <v>#N/A</v>
      </c>
      <c r="L124" s="4"/>
      <c r="M124" s="8"/>
      <c r="N124" s="8"/>
      <c r="O124" s="8"/>
      <c r="P124" s="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15" hidden="1" customHeight="1">
      <c r="A125" s="17"/>
      <c r="B125" s="17"/>
      <c r="C125" s="97"/>
      <c r="D125" s="149">
        <f t="shared" si="14"/>
        <v>91</v>
      </c>
      <c r="E125" s="150">
        <f t="shared" si="13"/>
        <v>0</v>
      </c>
      <c r="F125" s="151" t="e">
        <f t="shared" si="8"/>
        <v>#N/A</v>
      </c>
      <c r="G125" s="152">
        <f t="shared" si="9"/>
        <v>0</v>
      </c>
      <c r="H125" s="151" t="e">
        <f t="shared" si="10"/>
        <v>#N/A</v>
      </c>
      <c r="I125" s="153">
        <f t="shared" si="11"/>
        <v>0</v>
      </c>
      <c r="J125" s="153">
        <f t="shared" si="12"/>
        <v>0</v>
      </c>
      <c r="K125" s="154" t="e">
        <f t="shared" si="15"/>
        <v>#N/A</v>
      </c>
      <c r="L125" s="4"/>
      <c r="M125" s="8"/>
      <c r="N125" s="8"/>
      <c r="O125" s="8"/>
      <c r="P125" s="4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15" hidden="1" customHeight="1">
      <c r="A126" s="17"/>
      <c r="B126" s="17"/>
      <c r="C126" s="97"/>
      <c r="D126" s="149">
        <f t="shared" si="14"/>
        <v>92</v>
      </c>
      <c r="E126" s="150">
        <f t="shared" si="13"/>
        <v>0</v>
      </c>
      <c r="F126" s="151" t="e">
        <f t="shared" si="8"/>
        <v>#N/A</v>
      </c>
      <c r="G126" s="152">
        <f t="shared" si="9"/>
        <v>0</v>
      </c>
      <c r="H126" s="151" t="e">
        <f t="shared" si="10"/>
        <v>#N/A</v>
      </c>
      <c r="I126" s="153">
        <f t="shared" si="11"/>
        <v>0</v>
      </c>
      <c r="J126" s="153">
        <f t="shared" si="12"/>
        <v>0</v>
      </c>
      <c r="K126" s="154" t="e">
        <f t="shared" si="15"/>
        <v>#N/A</v>
      </c>
      <c r="L126" s="4"/>
      <c r="M126" s="8"/>
      <c r="N126" s="8"/>
      <c r="O126" s="8"/>
      <c r="P126" s="4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15" hidden="1" customHeight="1">
      <c r="A127" s="17"/>
      <c r="B127" s="17"/>
      <c r="C127" s="97"/>
      <c r="D127" s="149">
        <f t="shared" si="14"/>
        <v>93</v>
      </c>
      <c r="E127" s="150">
        <f t="shared" si="13"/>
        <v>0</v>
      </c>
      <c r="F127" s="151" t="e">
        <f t="shared" si="8"/>
        <v>#N/A</v>
      </c>
      <c r="G127" s="152">
        <f t="shared" si="9"/>
        <v>0</v>
      </c>
      <c r="H127" s="151" t="e">
        <f t="shared" si="10"/>
        <v>#N/A</v>
      </c>
      <c r="I127" s="153">
        <f t="shared" si="11"/>
        <v>0</v>
      </c>
      <c r="J127" s="153">
        <f t="shared" si="12"/>
        <v>0</v>
      </c>
      <c r="K127" s="154" t="e">
        <f t="shared" si="15"/>
        <v>#N/A</v>
      </c>
      <c r="L127" s="4"/>
      <c r="M127" s="8"/>
      <c r="N127" s="8"/>
      <c r="O127" s="8"/>
      <c r="P127" s="4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15" hidden="1" customHeight="1">
      <c r="A128" s="17"/>
      <c r="B128" s="17"/>
      <c r="C128" s="97"/>
      <c r="D128" s="149">
        <f t="shared" si="14"/>
        <v>94</v>
      </c>
      <c r="E128" s="150">
        <f t="shared" si="13"/>
        <v>0</v>
      </c>
      <c r="F128" s="151" t="e">
        <f t="shared" si="8"/>
        <v>#N/A</v>
      </c>
      <c r="G128" s="152">
        <f t="shared" si="9"/>
        <v>0</v>
      </c>
      <c r="H128" s="151" t="e">
        <f t="shared" si="10"/>
        <v>#N/A</v>
      </c>
      <c r="I128" s="153">
        <f t="shared" si="11"/>
        <v>0</v>
      </c>
      <c r="J128" s="153">
        <f t="shared" si="12"/>
        <v>0</v>
      </c>
      <c r="K128" s="154" t="e">
        <f t="shared" si="15"/>
        <v>#N/A</v>
      </c>
      <c r="L128" s="4"/>
      <c r="M128" s="8"/>
      <c r="N128" s="8"/>
      <c r="O128" s="8"/>
      <c r="P128" s="4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15" hidden="1" customHeight="1">
      <c r="A129" s="17"/>
      <c r="B129" s="17"/>
      <c r="C129" s="97"/>
      <c r="D129" s="149">
        <f t="shared" si="14"/>
        <v>95</v>
      </c>
      <c r="E129" s="150">
        <f t="shared" si="13"/>
        <v>0</v>
      </c>
      <c r="F129" s="151" t="e">
        <f t="shared" si="8"/>
        <v>#N/A</v>
      </c>
      <c r="G129" s="152">
        <f t="shared" si="9"/>
        <v>0</v>
      </c>
      <c r="H129" s="151" t="e">
        <f t="shared" si="10"/>
        <v>#N/A</v>
      </c>
      <c r="I129" s="153">
        <f t="shared" si="11"/>
        <v>0</v>
      </c>
      <c r="J129" s="153">
        <f t="shared" si="12"/>
        <v>0</v>
      </c>
      <c r="K129" s="154" t="e">
        <f t="shared" si="15"/>
        <v>#N/A</v>
      </c>
      <c r="L129" s="4"/>
      <c r="M129" s="8"/>
      <c r="N129" s="8"/>
      <c r="O129" s="8"/>
      <c r="P129" s="4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15" hidden="1" customHeight="1">
      <c r="A130" s="17"/>
      <c r="B130" s="17"/>
      <c r="C130" s="97"/>
      <c r="D130" s="149">
        <f t="shared" si="14"/>
        <v>96</v>
      </c>
      <c r="E130" s="150">
        <f t="shared" si="13"/>
        <v>0</v>
      </c>
      <c r="F130" s="151" t="e">
        <f t="shared" si="8"/>
        <v>#N/A</v>
      </c>
      <c r="G130" s="152">
        <f t="shared" si="9"/>
        <v>0</v>
      </c>
      <c r="H130" s="151" t="e">
        <f t="shared" si="10"/>
        <v>#N/A</v>
      </c>
      <c r="I130" s="153">
        <f t="shared" si="11"/>
        <v>0</v>
      </c>
      <c r="J130" s="153">
        <f t="shared" si="12"/>
        <v>0</v>
      </c>
      <c r="K130" s="154" t="e">
        <f t="shared" si="15"/>
        <v>#N/A</v>
      </c>
      <c r="L130" s="4"/>
      <c r="M130" s="8"/>
      <c r="N130" s="8"/>
      <c r="O130" s="8"/>
      <c r="P130" s="4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15" hidden="1" customHeight="1">
      <c r="A131" s="17"/>
      <c r="B131" s="17"/>
      <c r="C131" s="97"/>
      <c r="D131" s="149">
        <f t="shared" si="14"/>
        <v>97</v>
      </c>
      <c r="E131" s="150">
        <f t="shared" si="13"/>
        <v>0</v>
      </c>
      <c r="F131" s="151" t="e">
        <f t="shared" si="8"/>
        <v>#N/A</v>
      </c>
      <c r="G131" s="152">
        <f t="shared" si="9"/>
        <v>0</v>
      </c>
      <c r="H131" s="151" t="e">
        <f t="shared" si="10"/>
        <v>#N/A</v>
      </c>
      <c r="I131" s="153">
        <f t="shared" si="11"/>
        <v>0</v>
      </c>
      <c r="J131" s="153">
        <f t="shared" si="12"/>
        <v>0</v>
      </c>
      <c r="K131" s="154" t="e">
        <f t="shared" si="15"/>
        <v>#N/A</v>
      </c>
      <c r="L131" s="4"/>
      <c r="M131" s="8"/>
      <c r="N131" s="8"/>
      <c r="O131" s="8"/>
      <c r="P131" s="4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15" hidden="1" customHeight="1">
      <c r="A132" s="17"/>
      <c r="B132" s="17"/>
      <c r="C132" s="97"/>
      <c r="D132" s="149">
        <f t="shared" si="14"/>
        <v>98</v>
      </c>
      <c r="E132" s="150">
        <f t="shared" si="13"/>
        <v>0</v>
      </c>
      <c r="F132" s="151" t="e">
        <f t="shared" si="8"/>
        <v>#N/A</v>
      </c>
      <c r="G132" s="152">
        <f t="shared" si="9"/>
        <v>0</v>
      </c>
      <c r="H132" s="151" t="e">
        <f t="shared" si="10"/>
        <v>#N/A</v>
      </c>
      <c r="I132" s="153">
        <f t="shared" si="11"/>
        <v>0</v>
      </c>
      <c r="J132" s="153">
        <f t="shared" si="12"/>
        <v>0</v>
      </c>
      <c r="K132" s="154" t="e">
        <f t="shared" si="15"/>
        <v>#N/A</v>
      </c>
      <c r="L132" s="4"/>
      <c r="M132" s="8"/>
      <c r="N132" s="8"/>
      <c r="O132" s="8"/>
      <c r="P132" s="4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15" hidden="1" customHeight="1">
      <c r="A133" s="17"/>
      <c r="B133" s="17"/>
      <c r="C133" s="97"/>
      <c r="D133" s="149">
        <f t="shared" si="14"/>
        <v>99</v>
      </c>
      <c r="E133" s="150">
        <f t="shared" si="13"/>
        <v>0</v>
      </c>
      <c r="F133" s="151" t="e">
        <f t="shared" si="8"/>
        <v>#N/A</v>
      </c>
      <c r="G133" s="152">
        <f t="shared" si="9"/>
        <v>0</v>
      </c>
      <c r="H133" s="151" t="e">
        <f t="shared" si="10"/>
        <v>#N/A</v>
      </c>
      <c r="I133" s="153">
        <f t="shared" si="11"/>
        <v>0</v>
      </c>
      <c r="J133" s="153">
        <f t="shared" si="12"/>
        <v>0</v>
      </c>
      <c r="K133" s="154" t="e">
        <f t="shared" si="15"/>
        <v>#N/A</v>
      </c>
      <c r="L133" s="4"/>
      <c r="M133" s="8"/>
      <c r="N133" s="8"/>
      <c r="O133" s="8"/>
      <c r="P133" s="4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15" hidden="1" customHeight="1">
      <c r="A134" s="17"/>
      <c r="B134" s="17"/>
      <c r="C134" s="97"/>
      <c r="D134" s="149">
        <f t="shared" si="14"/>
        <v>100</v>
      </c>
      <c r="E134" s="150">
        <f t="shared" si="13"/>
        <v>0</v>
      </c>
      <c r="F134" s="151" t="e">
        <f t="shared" si="8"/>
        <v>#N/A</v>
      </c>
      <c r="G134" s="152">
        <f t="shared" si="9"/>
        <v>0</v>
      </c>
      <c r="H134" s="151" t="e">
        <f t="shared" si="10"/>
        <v>#N/A</v>
      </c>
      <c r="I134" s="153">
        <f t="shared" si="11"/>
        <v>0</v>
      </c>
      <c r="J134" s="153">
        <f t="shared" si="12"/>
        <v>0</v>
      </c>
      <c r="K134" s="154" t="e">
        <f t="shared" si="15"/>
        <v>#N/A</v>
      </c>
      <c r="L134" s="4"/>
      <c r="M134" s="8"/>
      <c r="N134" s="8"/>
      <c r="O134" s="8"/>
      <c r="P134" s="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15" hidden="1" customHeight="1">
      <c r="A135" s="17"/>
      <c r="B135" s="17"/>
      <c r="C135" s="97"/>
      <c r="D135" s="149">
        <f t="shared" si="14"/>
        <v>101</v>
      </c>
      <c r="E135" s="150">
        <f t="shared" si="13"/>
        <v>0</v>
      </c>
      <c r="F135" s="151" t="e">
        <f t="shared" si="8"/>
        <v>#N/A</v>
      </c>
      <c r="G135" s="152">
        <f t="shared" si="9"/>
        <v>0</v>
      </c>
      <c r="H135" s="151" t="e">
        <f t="shared" si="10"/>
        <v>#N/A</v>
      </c>
      <c r="I135" s="153">
        <f t="shared" si="11"/>
        <v>0</v>
      </c>
      <c r="J135" s="153">
        <f t="shared" si="12"/>
        <v>0</v>
      </c>
      <c r="K135" s="154" t="e">
        <f t="shared" si="15"/>
        <v>#N/A</v>
      </c>
      <c r="L135" s="4"/>
      <c r="M135" s="8"/>
      <c r="N135" s="8"/>
      <c r="O135" s="8"/>
      <c r="P135" s="4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15" hidden="1" customHeight="1">
      <c r="A136" s="17"/>
      <c r="B136" s="17"/>
      <c r="C136" s="97"/>
      <c r="D136" s="149">
        <f t="shared" si="14"/>
        <v>102</v>
      </c>
      <c r="E136" s="150">
        <f t="shared" si="13"/>
        <v>0</v>
      </c>
      <c r="F136" s="151" t="e">
        <f t="shared" si="8"/>
        <v>#N/A</v>
      </c>
      <c r="G136" s="152">
        <f t="shared" si="9"/>
        <v>0</v>
      </c>
      <c r="H136" s="151" t="e">
        <f t="shared" si="10"/>
        <v>#N/A</v>
      </c>
      <c r="I136" s="153">
        <f t="shared" si="11"/>
        <v>0</v>
      </c>
      <c r="J136" s="153">
        <f t="shared" si="12"/>
        <v>0</v>
      </c>
      <c r="K136" s="154" t="e">
        <f t="shared" si="15"/>
        <v>#N/A</v>
      </c>
      <c r="L136" s="4"/>
      <c r="M136" s="8"/>
      <c r="N136" s="8"/>
      <c r="O136" s="8"/>
      <c r="P136" s="4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15" hidden="1" customHeight="1">
      <c r="A137" s="17"/>
      <c r="B137" s="17"/>
      <c r="C137" s="97"/>
      <c r="D137" s="149">
        <f t="shared" si="14"/>
        <v>103</v>
      </c>
      <c r="E137" s="150">
        <f t="shared" si="13"/>
        <v>0</v>
      </c>
      <c r="F137" s="151" t="e">
        <f t="shared" si="8"/>
        <v>#N/A</v>
      </c>
      <c r="G137" s="152">
        <f t="shared" si="9"/>
        <v>0</v>
      </c>
      <c r="H137" s="151" t="e">
        <f t="shared" si="10"/>
        <v>#N/A</v>
      </c>
      <c r="I137" s="153">
        <f t="shared" si="11"/>
        <v>0</v>
      </c>
      <c r="J137" s="153">
        <f t="shared" si="12"/>
        <v>0</v>
      </c>
      <c r="K137" s="154" t="e">
        <f t="shared" si="15"/>
        <v>#N/A</v>
      </c>
      <c r="L137" s="4"/>
      <c r="M137" s="8"/>
      <c r="N137" s="8"/>
      <c r="O137" s="8"/>
      <c r="P137" s="4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15" hidden="1" customHeight="1">
      <c r="A138" s="17"/>
      <c r="B138" s="17"/>
      <c r="C138" s="97"/>
      <c r="D138" s="149">
        <f t="shared" si="14"/>
        <v>104</v>
      </c>
      <c r="E138" s="150">
        <f t="shared" si="13"/>
        <v>0</v>
      </c>
      <c r="F138" s="151" t="e">
        <f t="shared" si="8"/>
        <v>#N/A</v>
      </c>
      <c r="G138" s="152">
        <f t="shared" si="9"/>
        <v>0</v>
      </c>
      <c r="H138" s="151" t="e">
        <f t="shared" si="10"/>
        <v>#N/A</v>
      </c>
      <c r="I138" s="153">
        <f t="shared" si="11"/>
        <v>0</v>
      </c>
      <c r="J138" s="153">
        <f t="shared" si="12"/>
        <v>0</v>
      </c>
      <c r="K138" s="154" t="e">
        <f t="shared" si="15"/>
        <v>#N/A</v>
      </c>
      <c r="L138" s="4"/>
      <c r="M138" s="8"/>
      <c r="N138" s="8"/>
      <c r="O138" s="8"/>
      <c r="P138" s="4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15" hidden="1" customHeight="1">
      <c r="A139" s="17"/>
      <c r="B139" s="17"/>
      <c r="C139" s="97"/>
      <c r="D139" s="149">
        <f t="shared" si="14"/>
        <v>105</v>
      </c>
      <c r="E139" s="150">
        <f t="shared" si="13"/>
        <v>0</v>
      </c>
      <c r="F139" s="151" t="e">
        <f t="shared" si="8"/>
        <v>#N/A</v>
      </c>
      <c r="G139" s="152">
        <f t="shared" si="9"/>
        <v>0</v>
      </c>
      <c r="H139" s="151" t="e">
        <f t="shared" si="10"/>
        <v>#N/A</v>
      </c>
      <c r="I139" s="153">
        <f t="shared" si="11"/>
        <v>0</v>
      </c>
      <c r="J139" s="153">
        <f t="shared" si="12"/>
        <v>0</v>
      </c>
      <c r="K139" s="154" t="e">
        <f t="shared" si="15"/>
        <v>#N/A</v>
      </c>
      <c r="L139" s="4"/>
      <c r="M139" s="8"/>
      <c r="N139" s="8"/>
      <c r="O139" s="8"/>
      <c r="P139" s="4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15" hidden="1" customHeight="1">
      <c r="A140" s="17"/>
      <c r="B140" s="17"/>
      <c r="C140" s="97"/>
      <c r="D140" s="149">
        <f t="shared" si="14"/>
        <v>106</v>
      </c>
      <c r="E140" s="150">
        <f t="shared" si="13"/>
        <v>0</v>
      </c>
      <c r="F140" s="151" t="e">
        <f t="shared" si="8"/>
        <v>#N/A</v>
      </c>
      <c r="G140" s="152">
        <f t="shared" si="9"/>
        <v>0</v>
      </c>
      <c r="H140" s="151" t="e">
        <f t="shared" si="10"/>
        <v>#N/A</v>
      </c>
      <c r="I140" s="153">
        <f t="shared" si="11"/>
        <v>0</v>
      </c>
      <c r="J140" s="153">
        <f t="shared" si="12"/>
        <v>0</v>
      </c>
      <c r="K140" s="154" t="e">
        <f t="shared" si="15"/>
        <v>#N/A</v>
      </c>
      <c r="L140" s="4"/>
      <c r="M140" s="8"/>
      <c r="N140" s="8"/>
      <c r="O140" s="8"/>
      <c r="P140" s="4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15" hidden="1" customHeight="1">
      <c r="A141" s="17"/>
      <c r="B141" s="17"/>
      <c r="C141" s="97"/>
      <c r="D141" s="149">
        <f t="shared" si="14"/>
        <v>107</v>
      </c>
      <c r="E141" s="150">
        <f t="shared" si="13"/>
        <v>0</v>
      </c>
      <c r="F141" s="151" t="e">
        <f t="shared" si="8"/>
        <v>#N/A</v>
      </c>
      <c r="G141" s="152">
        <f t="shared" si="9"/>
        <v>0</v>
      </c>
      <c r="H141" s="151" t="e">
        <f t="shared" si="10"/>
        <v>#N/A</v>
      </c>
      <c r="I141" s="153">
        <f t="shared" si="11"/>
        <v>0</v>
      </c>
      <c r="J141" s="153">
        <f t="shared" si="12"/>
        <v>0</v>
      </c>
      <c r="K141" s="154" t="e">
        <f t="shared" si="15"/>
        <v>#N/A</v>
      </c>
      <c r="L141" s="4"/>
      <c r="M141" s="8"/>
      <c r="N141" s="8"/>
      <c r="O141" s="8"/>
      <c r="P141" s="4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15" hidden="1" customHeight="1">
      <c r="A142" s="17"/>
      <c r="B142" s="17"/>
      <c r="C142" s="97"/>
      <c r="D142" s="149">
        <f t="shared" si="14"/>
        <v>108</v>
      </c>
      <c r="E142" s="150">
        <f t="shared" si="13"/>
        <v>0</v>
      </c>
      <c r="F142" s="151" t="e">
        <f t="shared" si="8"/>
        <v>#N/A</v>
      </c>
      <c r="G142" s="152">
        <f t="shared" si="9"/>
        <v>0</v>
      </c>
      <c r="H142" s="151" t="e">
        <f t="shared" si="10"/>
        <v>#N/A</v>
      </c>
      <c r="I142" s="153">
        <f t="shared" si="11"/>
        <v>0</v>
      </c>
      <c r="J142" s="153">
        <f t="shared" si="12"/>
        <v>0</v>
      </c>
      <c r="K142" s="154" t="e">
        <f t="shared" si="15"/>
        <v>#N/A</v>
      </c>
      <c r="L142" s="4"/>
      <c r="M142" s="8"/>
      <c r="N142" s="8"/>
      <c r="O142" s="8"/>
      <c r="P142" s="4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15" hidden="1" customHeight="1">
      <c r="A143" s="17"/>
      <c r="B143" s="17"/>
      <c r="C143" s="97"/>
      <c r="D143" s="149">
        <f t="shared" si="14"/>
        <v>109</v>
      </c>
      <c r="E143" s="150">
        <f t="shared" si="13"/>
        <v>0</v>
      </c>
      <c r="F143" s="151" t="e">
        <f t="shared" si="8"/>
        <v>#N/A</v>
      </c>
      <c r="G143" s="152">
        <f t="shared" si="9"/>
        <v>0</v>
      </c>
      <c r="H143" s="151" t="e">
        <f t="shared" si="10"/>
        <v>#N/A</v>
      </c>
      <c r="I143" s="153">
        <f t="shared" si="11"/>
        <v>0</v>
      </c>
      <c r="J143" s="153">
        <f t="shared" si="12"/>
        <v>0</v>
      </c>
      <c r="K143" s="154" t="e">
        <f t="shared" si="15"/>
        <v>#N/A</v>
      </c>
      <c r="L143" s="4"/>
      <c r="M143" s="8"/>
      <c r="N143" s="8"/>
      <c r="O143" s="8"/>
      <c r="P143" s="4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15" hidden="1" customHeight="1">
      <c r="A144" s="17"/>
      <c r="B144" s="17"/>
      <c r="C144" s="97"/>
      <c r="D144" s="149">
        <f t="shared" si="14"/>
        <v>110</v>
      </c>
      <c r="E144" s="150">
        <f t="shared" si="13"/>
        <v>0</v>
      </c>
      <c r="F144" s="151" t="e">
        <f t="shared" si="8"/>
        <v>#N/A</v>
      </c>
      <c r="G144" s="152">
        <f t="shared" si="9"/>
        <v>0</v>
      </c>
      <c r="H144" s="151" t="e">
        <f t="shared" si="10"/>
        <v>#N/A</v>
      </c>
      <c r="I144" s="153">
        <f t="shared" si="11"/>
        <v>0</v>
      </c>
      <c r="J144" s="153">
        <f t="shared" si="12"/>
        <v>0</v>
      </c>
      <c r="K144" s="154" t="e">
        <f t="shared" si="15"/>
        <v>#N/A</v>
      </c>
      <c r="L144" s="4"/>
      <c r="M144" s="8"/>
      <c r="N144" s="8"/>
      <c r="O144" s="8"/>
      <c r="P144" s="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15" hidden="1" customHeight="1">
      <c r="A145" s="17"/>
      <c r="B145" s="17"/>
      <c r="C145" s="97"/>
      <c r="D145" s="149">
        <f t="shared" si="14"/>
        <v>111</v>
      </c>
      <c r="E145" s="150">
        <f t="shared" si="13"/>
        <v>0</v>
      </c>
      <c r="F145" s="151" t="e">
        <f t="shared" si="8"/>
        <v>#N/A</v>
      </c>
      <c r="G145" s="152">
        <f t="shared" si="9"/>
        <v>0</v>
      </c>
      <c r="H145" s="151" t="e">
        <f t="shared" si="10"/>
        <v>#N/A</v>
      </c>
      <c r="I145" s="153">
        <f t="shared" si="11"/>
        <v>0</v>
      </c>
      <c r="J145" s="153">
        <f t="shared" si="12"/>
        <v>0</v>
      </c>
      <c r="K145" s="154" t="e">
        <f t="shared" si="15"/>
        <v>#N/A</v>
      </c>
      <c r="L145" s="4"/>
      <c r="M145" s="8"/>
      <c r="N145" s="8"/>
      <c r="O145" s="8"/>
      <c r="P145" s="4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15" hidden="1" customHeight="1">
      <c r="A146" s="17"/>
      <c r="B146" s="17"/>
      <c r="C146" s="97"/>
      <c r="D146" s="149">
        <f t="shared" si="14"/>
        <v>112</v>
      </c>
      <c r="E146" s="150">
        <f t="shared" si="13"/>
        <v>0</v>
      </c>
      <c r="F146" s="151" t="e">
        <f t="shared" si="8"/>
        <v>#N/A</v>
      </c>
      <c r="G146" s="152">
        <f t="shared" si="9"/>
        <v>0</v>
      </c>
      <c r="H146" s="151" t="e">
        <f t="shared" si="10"/>
        <v>#N/A</v>
      </c>
      <c r="I146" s="153">
        <f t="shared" si="11"/>
        <v>0</v>
      </c>
      <c r="J146" s="153">
        <f t="shared" si="12"/>
        <v>0</v>
      </c>
      <c r="K146" s="154" t="e">
        <f t="shared" si="15"/>
        <v>#N/A</v>
      </c>
      <c r="L146" s="4"/>
      <c r="M146" s="8"/>
      <c r="N146" s="8"/>
      <c r="O146" s="8"/>
      <c r="P146" s="4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15" hidden="1" customHeight="1">
      <c r="A147" s="17"/>
      <c r="B147" s="17"/>
      <c r="C147" s="97"/>
      <c r="D147" s="149">
        <f t="shared" si="14"/>
        <v>113</v>
      </c>
      <c r="E147" s="150">
        <f t="shared" si="13"/>
        <v>0</v>
      </c>
      <c r="F147" s="151" t="e">
        <f t="shared" si="8"/>
        <v>#N/A</v>
      </c>
      <c r="G147" s="152">
        <f t="shared" si="9"/>
        <v>0</v>
      </c>
      <c r="H147" s="151" t="e">
        <f t="shared" si="10"/>
        <v>#N/A</v>
      </c>
      <c r="I147" s="153">
        <f t="shared" si="11"/>
        <v>0</v>
      </c>
      <c r="J147" s="153">
        <f t="shared" si="12"/>
        <v>0</v>
      </c>
      <c r="K147" s="154" t="e">
        <f t="shared" si="15"/>
        <v>#N/A</v>
      </c>
      <c r="L147" s="4"/>
      <c r="M147" s="8"/>
      <c r="N147" s="8"/>
      <c r="O147" s="8"/>
      <c r="P147" s="4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15" hidden="1" customHeight="1">
      <c r="A148" s="17"/>
      <c r="B148" s="17"/>
      <c r="C148" s="97"/>
      <c r="D148" s="149">
        <f t="shared" si="14"/>
        <v>114</v>
      </c>
      <c r="E148" s="150">
        <f t="shared" si="13"/>
        <v>0</v>
      </c>
      <c r="F148" s="151" t="e">
        <f t="shared" si="8"/>
        <v>#N/A</v>
      </c>
      <c r="G148" s="152">
        <f t="shared" si="9"/>
        <v>0</v>
      </c>
      <c r="H148" s="151" t="e">
        <f t="shared" si="10"/>
        <v>#N/A</v>
      </c>
      <c r="I148" s="153">
        <f t="shared" si="11"/>
        <v>0</v>
      </c>
      <c r="J148" s="153">
        <f t="shared" si="12"/>
        <v>0</v>
      </c>
      <c r="K148" s="154" t="e">
        <f t="shared" si="15"/>
        <v>#N/A</v>
      </c>
      <c r="L148" s="4"/>
      <c r="M148" s="8"/>
      <c r="N148" s="8"/>
      <c r="O148" s="8"/>
      <c r="P148" s="4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15" hidden="1" customHeight="1">
      <c r="A149" s="17"/>
      <c r="B149" s="17"/>
      <c r="C149" s="97"/>
      <c r="D149" s="149">
        <f t="shared" si="14"/>
        <v>115</v>
      </c>
      <c r="E149" s="150">
        <f t="shared" si="13"/>
        <v>0</v>
      </c>
      <c r="F149" s="151" t="e">
        <f t="shared" si="8"/>
        <v>#N/A</v>
      </c>
      <c r="G149" s="152">
        <f t="shared" si="9"/>
        <v>0</v>
      </c>
      <c r="H149" s="151" t="e">
        <f t="shared" si="10"/>
        <v>#N/A</v>
      </c>
      <c r="I149" s="153">
        <f t="shared" si="11"/>
        <v>0</v>
      </c>
      <c r="J149" s="153">
        <f t="shared" si="12"/>
        <v>0</v>
      </c>
      <c r="K149" s="154" t="e">
        <f t="shared" si="15"/>
        <v>#N/A</v>
      </c>
      <c r="L149" s="4"/>
      <c r="M149" s="8"/>
      <c r="N149" s="8"/>
      <c r="O149" s="8"/>
      <c r="P149" s="4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15" hidden="1" customHeight="1">
      <c r="A150" s="17"/>
      <c r="B150" s="17"/>
      <c r="C150" s="97"/>
      <c r="D150" s="149">
        <f t="shared" si="14"/>
        <v>116</v>
      </c>
      <c r="E150" s="150">
        <f t="shared" si="13"/>
        <v>0</v>
      </c>
      <c r="F150" s="151" t="e">
        <f t="shared" si="8"/>
        <v>#N/A</v>
      </c>
      <c r="G150" s="152">
        <f t="shared" si="9"/>
        <v>0</v>
      </c>
      <c r="H150" s="151" t="e">
        <f t="shared" si="10"/>
        <v>#N/A</v>
      </c>
      <c r="I150" s="153">
        <f t="shared" si="11"/>
        <v>0</v>
      </c>
      <c r="J150" s="153">
        <f t="shared" si="12"/>
        <v>0</v>
      </c>
      <c r="K150" s="154" t="e">
        <f t="shared" si="15"/>
        <v>#N/A</v>
      </c>
      <c r="L150" s="4"/>
      <c r="M150" s="8"/>
      <c r="N150" s="8"/>
      <c r="O150" s="8"/>
      <c r="P150" s="4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15" hidden="1" customHeight="1">
      <c r="A151" s="17"/>
      <c r="B151" s="17"/>
      <c r="C151" s="97"/>
      <c r="D151" s="149">
        <f t="shared" si="14"/>
        <v>117</v>
      </c>
      <c r="E151" s="150">
        <f t="shared" si="13"/>
        <v>0</v>
      </c>
      <c r="F151" s="151" t="e">
        <f t="shared" si="8"/>
        <v>#N/A</v>
      </c>
      <c r="G151" s="152">
        <f t="shared" si="9"/>
        <v>0</v>
      </c>
      <c r="H151" s="151" t="e">
        <f t="shared" si="10"/>
        <v>#N/A</v>
      </c>
      <c r="I151" s="153">
        <f t="shared" si="11"/>
        <v>0</v>
      </c>
      <c r="J151" s="153">
        <f t="shared" si="12"/>
        <v>0</v>
      </c>
      <c r="K151" s="154" t="e">
        <f t="shared" si="15"/>
        <v>#N/A</v>
      </c>
      <c r="L151" s="4"/>
      <c r="M151" s="8"/>
      <c r="N151" s="8"/>
      <c r="O151" s="8"/>
      <c r="P151" s="4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15" hidden="1" customHeight="1">
      <c r="A152" s="17"/>
      <c r="B152" s="17"/>
      <c r="C152" s="97"/>
      <c r="D152" s="149">
        <f t="shared" si="14"/>
        <v>118</v>
      </c>
      <c r="E152" s="150">
        <f t="shared" si="13"/>
        <v>0</v>
      </c>
      <c r="F152" s="151" t="e">
        <f t="shared" si="8"/>
        <v>#N/A</v>
      </c>
      <c r="G152" s="152">
        <f t="shared" si="9"/>
        <v>0</v>
      </c>
      <c r="H152" s="151" t="e">
        <f t="shared" si="10"/>
        <v>#N/A</v>
      </c>
      <c r="I152" s="153">
        <f t="shared" si="11"/>
        <v>0</v>
      </c>
      <c r="J152" s="153">
        <f t="shared" si="12"/>
        <v>0</v>
      </c>
      <c r="K152" s="154" t="e">
        <f t="shared" si="15"/>
        <v>#N/A</v>
      </c>
      <c r="L152" s="4"/>
      <c r="M152" s="8"/>
      <c r="N152" s="8"/>
      <c r="O152" s="8"/>
      <c r="P152" s="4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15" hidden="1" customHeight="1">
      <c r="A153" s="17"/>
      <c r="B153" s="17"/>
      <c r="C153" s="97"/>
      <c r="D153" s="149">
        <f t="shared" si="14"/>
        <v>119</v>
      </c>
      <c r="E153" s="150">
        <f t="shared" si="13"/>
        <v>0</v>
      </c>
      <c r="F153" s="151" t="e">
        <f t="shared" si="8"/>
        <v>#N/A</v>
      </c>
      <c r="G153" s="152">
        <f t="shared" si="9"/>
        <v>0</v>
      </c>
      <c r="H153" s="151" t="e">
        <f t="shared" si="10"/>
        <v>#N/A</v>
      </c>
      <c r="I153" s="153">
        <f t="shared" si="11"/>
        <v>0</v>
      </c>
      <c r="J153" s="153">
        <f t="shared" si="12"/>
        <v>0</v>
      </c>
      <c r="K153" s="154" t="e">
        <f t="shared" si="15"/>
        <v>#N/A</v>
      </c>
      <c r="L153" s="4"/>
      <c r="M153" s="8"/>
      <c r="N153" s="8"/>
      <c r="O153" s="8"/>
      <c r="P153" s="4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15" hidden="1" customHeight="1">
      <c r="A154" s="17"/>
      <c r="B154" s="17"/>
      <c r="C154" s="97"/>
      <c r="D154" s="149">
        <f t="shared" si="14"/>
        <v>120</v>
      </c>
      <c r="E154" s="150">
        <f t="shared" si="13"/>
        <v>0</v>
      </c>
      <c r="F154" s="151" t="e">
        <f t="shared" si="8"/>
        <v>#N/A</v>
      </c>
      <c r="G154" s="152">
        <f t="shared" si="9"/>
        <v>0</v>
      </c>
      <c r="H154" s="151" t="e">
        <f t="shared" si="10"/>
        <v>#N/A</v>
      </c>
      <c r="I154" s="153">
        <f t="shared" si="11"/>
        <v>0</v>
      </c>
      <c r="J154" s="153">
        <f t="shared" si="12"/>
        <v>0</v>
      </c>
      <c r="K154" s="154" t="e">
        <f t="shared" si="15"/>
        <v>#N/A</v>
      </c>
      <c r="L154" s="4"/>
      <c r="M154" s="8"/>
      <c r="N154" s="8"/>
      <c r="O154" s="8"/>
      <c r="P154" s="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15" hidden="1" customHeight="1">
      <c r="A155" s="17"/>
      <c r="B155" s="17"/>
      <c r="C155" s="97"/>
      <c r="D155" s="149">
        <f t="shared" si="14"/>
        <v>121</v>
      </c>
      <c r="E155" s="150">
        <f t="shared" si="13"/>
        <v>0</v>
      </c>
      <c r="F155" s="151" t="e">
        <f t="shared" si="8"/>
        <v>#N/A</v>
      </c>
      <c r="G155" s="152">
        <f t="shared" si="9"/>
        <v>0</v>
      </c>
      <c r="H155" s="151" t="e">
        <f t="shared" si="10"/>
        <v>#N/A</v>
      </c>
      <c r="I155" s="153">
        <f t="shared" si="11"/>
        <v>0</v>
      </c>
      <c r="J155" s="153">
        <f t="shared" si="12"/>
        <v>0</v>
      </c>
      <c r="K155" s="154" t="e">
        <f t="shared" ref="K155:K218" si="16">+H155+I155+J155</f>
        <v>#N/A</v>
      </c>
      <c r="L155" s="4"/>
      <c r="M155" s="8"/>
      <c r="N155" s="8"/>
      <c r="O155" s="8"/>
      <c r="P155" s="4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15" hidden="1" customHeight="1">
      <c r="A156" s="17"/>
      <c r="B156" s="17"/>
      <c r="C156" s="97"/>
      <c r="D156" s="149">
        <f t="shared" si="14"/>
        <v>122</v>
      </c>
      <c r="E156" s="150">
        <f t="shared" si="13"/>
        <v>0</v>
      </c>
      <c r="F156" s="151" t="e">
        <f t="shared" si="8"/>
        <v>#N/A</v>
      </c>
      <c r="G156" s="152">
        <f t="shared" si="9"/>
        <v>0</v>
      </c>
      <c r="H156" s="151" t="e">
        <f t="shared" si="10"/>
        <v>#N/A</v>
      </c>
      <c r="I156" s="153">
        <f t="shared" si="11"/>
        <v>0</v>
      </c>
      <c r="J156" s="153">
        <f t="shared" si="12"/>
        <v>0</v>
      </c>
      <c r="K156" s="154" t="e">
        <f t="shared" si="16"/>
        <v>#N/A</v>
      </c>
      <c r="L156" s="4"/>
      <c r="M156" s="8"/>
      <c r="N156" s="8"/>
      <c r="O156" s="8"/>
      <c r="P156" s="4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15" hidden="1" customHeight="1">
      <c r="A157" s="17"/>
      <c r="B157" s="17"/>
      <c r="C157" s="97"/>
      <c r="D157" s="149">
        <f t="shared" si="14"/>
        <v>123</v>
      </c>
      <c r="E157" s="150">
        <f t="shared" si="13"/>
        <v>0</v>
      </c>
      <c r="F157" s="151" t="e">
        <f t="shared" si="8"/>
        <v>#N/A</v>
      </c>
      <c r="G157" s="152">
        <f t="shared" si="9"/>
        <v>0</v>
      </c>
      <c r="H157" s="151" t="e">
        <f t="shared" si="10"/>
        <v>#N/A</v>
      </c>
      <c r="I157" s="153">
        <f t="shared" si="11"/>
        <v>0</v>
      </c>
      <c r="J157" s="153">
        <f t="shared" si="12"/>
        <v>0</v>
      </c>
      <c r="K157" s="154" t="e">
        <f t="shared" si="16"/>
        <v>#N/A</v>
      </c>
      <c r="L157" s="4"/>
      <c r="M157" s="8"/>
      <c r="N157" s="8"/>
      <c r="O157" s="8"/>
      <c r="P157" s="4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15" hidden="1" customHeight="1">
      <c r="A158" s="17"/>
      <c r="B158" s="17"/>
      <c r="C158" s="97"/>
      <c r="D158" s="149">
        <f t="shared" si="14"/>
        <v>124</v>
      </c>
      <c r="E158" s="150">
        <f t="shared" si="13"/>
        <v>0</v>
      </c>
      <c r="F158" s="151" t="e">
        <f t="shared" si="8"/>
        <v>#N/A</v>
      </c>
      <c r="G158" s="152">
        <f t="shared" si="9"/>
        <v>0</v>
      </c>
      <c r="H158" s="151" t="e">
        <f t="shared" si="10"/>
        <v>#N/A</v>
      </c>
      <c r="I158" s="153">
        <f t="shared" si="11"/>
        <v>0</v>
      </c>
      <c r="J158" s="153">
        <f t="shared" si="12"/>
        <v>0</v>
      </c>
      <c r="K158" s="154" t="e">
        <f t="shared" si="16"/>
        <v>#N/A</v>
      </c>
      <c r="L158" s="4"/>
      <c r="M158" s="8"/>
      <c r="N158" s="8"/>
      <c r="O158" s="8"/>
      <c r="P158" s="4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15" hidden="1" customHeight="1">
      <c r="A159" s="17"/>
      <c r="B159" s="17"/>
      <c r="C159" s="97"/>
      <c r="D159" s="149">
        <f t="shared" si="14"/>
        <v>125</v>
      </c>
      <c r="E159" s="150">
        <f t="shared" si="13"/>
        <v>0</v>
      </c>
      <c r="F159" s="151" t="e">
        <f t="shared" si="8"/>
        <v>#N/A</v>
      </c>
      <c r="G159" s="152">
        <f t="shared" si="9"/>
        <v>0</v>
      </c>
      <c r="H159" s="151" t="e">
        <f t="shared" si="10"/>
        <v>#N/A</v>
      </c>
      <c r="I159" s="153">
        <f t="shared" si="11"/>
        <v>0</v>
      </c>
      <c r="J159" s="153">
        <f t="shared" si="12"/>
        <v>0</v>
      </c>
      <c r="K159" s="154" t="e">
        <f t="shared" si="16"/>
        <v>#N/A</v>
      </c>
      <c r="L159" s="4"/>
      <c r="M159" s="8"/>
      <c r="N159" s="8"/>
      <c r="O159" s="8"/>
      <c r="P159" s="4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15" hidden="1" customHeight="1">
      <c r="A160" s="17"/>
      <c r="B160" s="17"/>
      <c r="C160" s="97"/>
      <c r="D160" s="149">
        <f t="shared" si="14"/>
        <v>126</v>
      </c>
      <c r="E160" s="150">
        <f t="shared" si="13"/>
        <v>0</v>
      </c>
      <c r="F160" s="151" t="e">
        <f t="shared" si="8"/>
        <v>#N/A</v>
      </c>
      <c r="G160" s="152">
        <f t="shared" si="9"/>
        <v>0</v>
      </c>
      <c r="H160" s="151" t="e">
        <f t="shared" si="10"/>
        <v>#N/A</v>
      </c>
      <c r="I160" s="153">
        <f t="shared" si="11"/>
        <v>0</v>
      </c>
      <c r="J160" s="153">
        <f t="shared" si="12"/>
        <v>0</v>
      </c>
      <c r="K160" s="154" t="e">
        <f t="shared" si="16"/>
        <v>#N/A</v>
      </c>
      <c r="L160" s="4"/>
      <c r="M160" s="8"/>
      <c r="N160" s="8"/>
      <c r="O160" s="8"/>
      <c r="P160" s="4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15" hidden="1" customHeight="1">
      <c r="A161" s="17"/>
      <c r="B161" s="17"/>
      <c r="C161" s="97"/>
      <c r="D161" s="149">
        <f t="shared" si="14"/>
        <v>127</v>
      </c>
      <c r="E161" s="150">
        <f t="shared" si="13"/>
        <v>0</v>
      </c>
      <c r="F161" s="151" t="e">
        <f t="shared" si="8"/>
        <v>#N/A</v>
      </c>
      <c r="G161" s="152">
        <f t="shared" si="9"/>
        <v>0</v>
      </c>
      <c r="H161" s="151" t="e">
        <f t="shared" si="10"/>
        <v>#N/A</v>
      </c>
      <c r="I161" s="153">
        <f t="shared" si="11"/>
        <v>0</v>
      </c>
      <c r="J161" s="153">
        <f t="shared" si="12"/>
        <v>0</v>
      </c>
      <c r="K161" s="154" t="e">
        <f t="shared" si="16"/>
        <v>#N/A</v>
      </c>
      <c r="L161" s="4"/>
      <c r="M161" s="8"/>
      <c r="N161" s="8"/>
      <c r="O161" s="8"/>
      <c r="P161" s="4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15" hidden="1" customHeight="1">
      <c r="A162" s="17"/>
      <c r="B162" s="17"/>
      <c r="C162" s="97"/>
      <c r="D162" s="149">
        <f t="shared" si="14"/>
        <v>128</v>
      </c>
      <c r="E162" s="150">
        <f t="shared" si="13"/>
        <v>0</v>
      </c>
      <c r="F162" s="151" t="e">
        <f t="shared" si="8"/>
        <v>#N/A</v>
      </c>
      <c r="G162" s="152">
        <f t="shared" si="9"/>
        <v>0</v>
      </c>
      <c r="H162" s="151" t="e">
        <f t="shared" si="10"/>
        <v>#N/A</v>
      </c>
      <c r="I162" s="153">
        <f t="shared" si="11"/>
        <v>0</v>
      </c>
      <c r="J162" s="153">
        <f t="shared" si="12"/>
        <v>0</v>
      </c>
      <c r="K162" s="154" t="e">
        <f t="shared" si="16"/>
        <v>#N/A</v>
      </c>
      <c r="L162" s="4"/>
      <c r="M162" s="8"/>
      <c r="N162" s="8"/>
      <c r="O162" s="8"/>
      <c r="P162" s="4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15" hidden="1" customHeight="1">
      <c r="A163" s="17"/>
      <c r="B163" s="17"/>
      <c r="C163" s="97"/>
      <c r="D163" s="149">
        <f t="shared" si="14"/>
        <v>129</v>
      </c>
      <c r="E163" s="150">
        <f t="shared" si="13"/>
        <v>0</v>
      </c>
      <c r="F163" s="151" t="e">
        <f t="shared" ref="F163:F226" si="17">+E163*$F$18/12</f>
        <v>#N/A</v>
      </c>
      <c r="G163" s="152">
        <f t="shared" ref="G163:G226" si="18">+IF(D163&lt;=($F$17*12),$G$34-F163,0)</f>
        <v>0</v>
      </c>
      <c r="H163" s="151" t="e">
        <f t="shared" ref="H163:H226" si="19">+G163+F163</f>
        <v>#N/A</v>
      </c>
      <c r="I163" s="153">
        <f t="shared" ref="I163:I226" si="20">+E163/1000*$I$32</f>
        <v>0</v>
      </c>
      <c r="J163" s="153">
        <f t="shared" ref="J163:J226" si="21">+IF(D163&lt;=($F$17*12),$D$21/1000*$J$32,0)</f>
        <v>0</v>
      </c>
      <c r="K163" s="154" t="e">
        <f t="shared" si="16"/>
        <v>#N/A</v>
      </c>
      <c r="L163" s="4"/>
      <c r="M163" s="8"/>
      <c r="N163" s="8"/>
      <c r="O163" s="8"/>
      <c r="P163" s="4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15" hidden="1" customHeight="1">
      <c r="A164" s="17"/>
      <c r="B164" s="17"/>
      <c r="C164" s="97"/>
      <c r="D164" s="149">
        <f t="shared" si="14"/>
        <v>130</v>
      </c>
      <c r="E164" s="150">
        <f t="shared" ref="E164:E227" si="22">IF(E163-G163&gt;0.01,E163-G163,0)</f>
        <v>0</v>
      </c>
      <c r="F164" s="151" t="e">
        <f t="shared" si="17"/>
        <v>#N/A</v>
      </c>
      <c r="G164" s="152">
        <f t="shared" si="18"/>
        <v>0</v>
      </c>
      <c r="H164" s="151" t="e">
        <f t="shared" si="19"/>
        <v>#N/A</v>
      </c>
      <c r="I164" s="153">
        <f t="shared" si="20"/>
        <v>0</v>
      </c>
      <c r="J164" s="153">
        <f t="shared" si="21"/>
        <v>0</v>
      </c>
      <c r="K164" s="154" t="e">
        <f t="shared" si="16"/>
        <v>#N/A</v>
      </c>
      <c r="L164" s="4"/>
      <c r="M164" s="8"/>
      <c r="N164" s="8"/>
      <c r="O164" s="8"/>
      <c r="P164" s="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15" hidden="1" customHeight="1">
      <c r="A165" s="17"/>
      <c r="B165" s="17"/>
      <c r="C165" s="97"/>
      <c r="D165" s="149">
        <f t="shared" ref="D165:D228" si="23">+D164+1</f>
        <v>131</v>
      </c>
      <c r="E165" s="150">
        <f t="shared" si="22"/>
        <v>0</v>
      </c>
      <c r="F165" s="151" t="e">
        <f t="shared" si="17"/>
        <v>#N/A</v>
      </c>
      <c r="G165" s="152">
        <f t="shared" si="18"/>
        <v>0</v>
      </c>
      <c r="H165" s="151" t="e">
        <f t="shared" si="19"/>
        <v>#N/A</v>
      </c>
      <c r="I165" s="153">
        <f t="shared" si="20"/>
        <v>0</v>
      </c>
      <c r="J165" s="153">
        <f t="shared" si="21"/>
        <v>0</v>
      </c>
      <c r="K165" s="154" t="e">
        <f t="shared" si="16"/>
        <v>#N/A</v>
      </c>
      <c r="L165" s="4"/>
      <c r="M165" s="8"/>
      <c r="N165" s="8"/>
      <c r="O165" s="8"/>
      <c r="P165" s="4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15" hidden="1" customHeight="1">
      <c r="A166" s="17"/>
      <c r="B166" s="17"/>
      <c r="C166" s="97"/>
      <c r="D166" s="149">
        <f t="shared" si="23"/>
        <v>132</v>
      </c>
      <c r="E166" s="150">
        <f t="shared" si="22"/>
        <v>0</v>
      </c>
      <c r="F166" s="151" t="e">
        <f t="shared" si="17"/>
        <v>#N/A</v>
      </c>
      <c r="G166" s="152">
        <f t="shared" si="18"/>
        <v>0</v>
      </c>
      <c r="H166" s="151" t="e">
        <f t="shared" si="19"/>
        <v>#N/A</v>
      </c>
      <c r="I166" s="153">
        <f t="shared" si="20"/>
        <v>0</v>
      </c>
      <c r="J166" s="153">
        <f t="shared" si="21"/>
        <v>0</v>
      </c>
      <c r="K166" s="154" t="e">
        <f t="shared" si="16"/>
        <v>#N/A</v>
      </c>
      <c r="L166" s="4"/>
      <c r="M166" s="8"/>
      <c r="N166" s="8"/>
      <c r="O166" s="8"/>
      <c r="P166" s="4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15" hidden="1" customHeight="1">
      <c r="A167" s="17"/>
      <c r="B167" s="17"/>
      <c r="C167" s="97"/>
      <c r="D167" s="149">
        <f t="shared" si="23"/>
        <v>133</v>
      </c>
      <c r="E167" s="150">
        <f t="shared" si="22"/>
        <v>0</v>
      </c>
      <c r="F167" s="151" t="e">
        <f t="shared" si="17"/>
        <v>#N/A</v>
      </c>
      <c r="G167" s="152">
        <f t="shared" si="18"/>
        <v>0</v>
      </c>
      <c r="H167" s="151" t="e">
        <f t="shared" si="19"/>
        <v>#N/A</v>
      </c>
      <c r="I167" s="153">
        <f t="shared" si="20"/>
        <v>0</v>
      </c>
      <c r="J167" s="153">
        <f t="shared" si="21"/>
        <v>0</v>
      </c>
      <c r="K167" s="154" t="e">
        <f t="shared" si="16"/>
        <v>#N/A</v>
      </c>
      <c r="L167" s="4"/>
      <c r="M167" s="8"/>
      <c r="N167" s="8"/>
      <c r="O167" s="8"/>
      <c r="P167" s="4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15" hidden="1" customHeight="1">
      <c r="A168" s="17"/>
      <c r="B168" s="17"/>
      <c r="C168" s="97"/>
      <c r="D168" s="149">
        <f t="shared" si="23"/>
        <v>134</v>
      </c>
      <c r="E168" s="150">
        <f t="shared" si="22"/>
        <v>0</v>
      </c>
      <c r="F168" s="151" t="e">
        <f t="shared" si="17"/>
        <v>#N/A</v>
      </c>
      <c r="G168" s="152">
        <f t="shared" si="18"/>
        <v>0</v>
      </c>
      <c r="H168" s="151" t="e">
        <f t="shared" si="19"/>
        <v>#N/A</v>
      </c>
      <c r="I168" s="153">
        <f t="shared" si="20"/>
        <v>0</v>
      </c>
      <c r="J168" s="153">
        <f t="shared" si="21"/>
        <v>0</v>
      </c>
      <c r="K168" s="154" t="e">
        <f t="shared" si="16"/>
        <v>#N/A</v>
      </c>
      <c r="L168" s="4"/>
      <c r="M168" s="8"/>
      <c r="N168" s="8"/>
      <c r="O168" s="8"/>
      <c r="P168" s="4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15" hidden="1" customHeight="1">
      <c r="A169" s="17"/>
      <c r="B169" s="17"/>
      <c r="C169" s="97"/>
      <c r="D169" s="149">
        <f t="shared" si="23"/>
        <v>135</v>
      </c>
      <c r="E169" s="150">
        <f t="shared" si="22"/>
        <v>0</v>
      </c>
      <c r="F169" s="151" t="e">
        <f t="shared" si="17"/>
        <v>#N/A</v>
      </c>
      <c r="G169" s="152">
        <f t="shared" si="18"/>
        <v>0</v>
      </c>
      <c r="H169" s="151" t="e">
        <f t="shared" si="19"/>
        <v>#N/A</v>
      </c>
      <c r="I169" s="153">
        <f t="shared" si="20"/>
        <v>0</v>
      </c>
      <c r="J169" s="153">
        <f t="shared" si="21"/>
        <v>0</v>
      </c>
      <c r="K169" s="154" t="e">
        <f t="shared" si="16"/>
        <v>#N/A</v>
      </c>
      <c r="L169" s="4"/>
      <c r="M169" s="8"/>
      <c r="N169" s="8"/>
      <c r="O169" s="8"/>
      <c r="P169" s="4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15" hidden="1" customHeight="1">
      <c r="A170" s="17"/>
      <c r="B170" s="17"/>
      <c r="C170" s="97"/>
      <c r="D170" s="149">
        <f t="shared" si="23"/>
        <v>136</v>
      </c>
      <c r="E170" s="150">
        <f t="shared" si="22"/>
        <v>0</v>
      </c>
      <c r="F170" s="151" t="e">
        <f t="shared" si="17"/>
        <v>#N/A</v>
      </c>
      <c r="G170" s="152">
        <f t="shared" si="18"/>
        <v>0</v>
      </c>
      <c r="H170" s="151" t="e">
        <f t="shared" si="19"/>
        <v>#N/A</v>
      </c>
      <c r="I170" s="153">
        <f t="shared" si="20"/>
        <v>0</v>
      </c>
      <c r="J170" s="153">
        <f t="shared" si="21"/>
        <v>0</v>
      </c>
      <c r="K170" s="154" t="e">
        <f t="shared" si="16"/>
        <v>#N/A</v>
      </c>
      <c r="L170" s="4"/>
      <c r="M170" s="8"/>
      <c r="N170" s="8"/>
      <c r="O170" s="8"/>
      <c r="P170" s="4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15" hidden="1" customHeight="1">
      <c r="A171" s="17"/>
      <c r="B171" s="17"/>
      <c r="C171" s="97"/>
      <c r="D171" s="149">
        <f t="shared" si="23"/>
        <v>137</v>
      </c>
      <c r="E171" s="150">
        <f t="shared" si="22"/>
        <v>0</v>
      </c>
      <c r="F171" s="151" t="e">
        <f t="shared" si="17"/>
        <v>#N/A</v>
      </c>
      <c r="G171" s="152">
        <f t="shared" si="18"/>
        <v>0</v>
      </c>
      <c r="H171" s="151" t="e">
        <f t="shared" si="19"/>
        <v>#N/A</v>
      </c>
      <c r="I171" s="153">
        <f t="shared" si="20"/>
        <v>0</v>
      </c>
      <c r="J171" s="153">
        <f t="shared" si="21"/>
        <v>0</v>
      </c>
      <c r="K171" s="154" t="e">
        <f t="shared" si="16"/>
        <v>#N/A</v>
      </c>
      <c r="L171" s="4"/>
      <c r="M171" s="8"/>
      <c r="N171" s="8"/>
      <c r="O171" s="8"/>
      <c r="P171" s="4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15" hidden="1" customHeight="1">
      <c r="A172" s="17"/>
      <c r="B172" s="17"/>
      <c r="C172" s="97"/>
      <c r="D172" s="149">
        <f t="shared" si="23"/>
        <v>138</v>
      </c>
      <c r="E172" s="150">
        <f t="shared" si="22"/>
        <v>0</v>
      </c>
      <c r="F172" s="151" t="e">
        <f t="shared" si="17"/>
        <v>#N/A</v>
      </c>
      <c r="G172" s="152">
        <f t="shared" si="18"/>
        <v>0</v>
      </c>
      <c r="H172" s="151" t="e">
        <f t="shared" si="19"/>
        <v>#N/A</v>
      </c>
      <c r="I172" s="153">
        <f t="shared" si="20"/>
        <v>0</v>
      </c>
      <c r="J172" s="153">
        <f t="shared" si="21"/>
        <v>0</v>
      </c>
      <c r="K172" s="154" t="e">
        <f t="shared" si="16"/>
        <v>#N/A</v>
      </c>
      <c r="L172" s="4"/>
      <c r="M172" s="8"/>
      <c r="N172" s="8"/>
      <c r="O172" s="8"/>
      <c r="P172" s="4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15" hidden="1" customHeight="1">
      <c r="A173" s="17"/>
      <c r="B173" s="17"/>
      <c r="C173" s="97"/>
      <c r="D173" s="149">
        <f t="shared" si="23"/>
        <v>139</v>
      </c>
      <c r="E173" s="150">
        <f t="shared" si="22"/>
        <v>0</v>
      </c>
      <c r="F173" s="151" t="e">
        <f t="shared" si="17"/>
        <v>#N/A</v>
      </c>
      <c r="G173" s="152">
        <f t="shared" si="18"/>
        <v>0</v>
      </c>
      <c r="H173" s="151" t="e">
        <f t="shared" si="19"/>
        <v>#N/A</v>
      </c>
      <c r="I173" s="153">
        <f t="shared" si="20"/>
        <v>0</v>
      </c>
      <c r="J173" s="153">
        <f t="shared" si="21"/>
        <v>0</v>
      </c>
      <c r="K173" s="154" t="e">
        <f t="shared" si="16"/>
        <v>#N/A</v>
      </c>
      <c r="L173" s="4"/>
      <c r="M173" s="8"/>
      <c r="N173" s="8"/>
      <c r="O173" s="8"/>
      <c r="P173" s="4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15" hidden="1" customHeight="1">
      <c r="A174" s="17"/>
      <c r="B174" s="17"/>
      <c r="C174" s="97"/>
      <c r="D174" s="149">
        <f t="shared" si="23"/>
        <v>140</v>
      </c>
      <c r="E174" s="150">
        <f t="shared" si="22"/>
        <v>0</v>
      </c>
      <c r="F174" s="151" t="e">
        <f t="shared" si="17"/>
        <v>#N/A</v>
      </c>
      <c r="G174" s="152">
        <f t="shared" si="18"/>
        <v>0</v>
      </c>
      <c r="H174" s="151" t="e">
        <f t="shared" si="19"/>
        <v>#N/A</v>
      </c>
      <c r="I174" s="153">
        <f t="shared" si="20"/>
        <v>0</v>
      </c>
      <c r="J174" s="153">
        <f t="shared" si="21"/>
        <v>0</v>
      </c>
      <c r="K174" s="154" t="e">
        <f t="shared" si="16"/>
        <v>#N/A</v>
      </c>
      <c r="L174" s="4"/>
      <c r="M174" s="8"/>
      <c r="N174" s="8"/>
      <c r="O174" s="8"/>
      <c r="P174" s="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15" hidden="1" customHeight="1">
      <c r="A175" s="17"/>
      <c r="B175" s="17"/>
      <c r="C175" s="97"/>
      <c r="D175" s="149">
        <f t="shared" si="23"/>
        <v>141</v>
      </c>
      <c r="E175" s="150">
        <f t="shared" si="22"/>
        <v>0</v>
      </c>
      <c r="F175" s="151" t="e">
        <f t="shared" si="17"/>
        <v>#N/A</v>
      </c>
      <c r="G175" s="152">
        <f t="shared" si="18"/>
        <v>0</v>
      </c>
      <c r="H175" s="151" t="e">
        <f t="shared" si="19"/>
        <v>#N/A</v>
      </c>
      <c r="I175" s="153">
        <f t="shared" si="20"/>
        <v>0</v>
      </c>
      <c r="J175" s="153">
        <f t="shared" si="21"/>
        <v>0</v>
      </c>
      <c r="K175" s="154" t="e">
        <f t="shared" si="16"/>
        <v>#N/A</v>
      </c>
      <c r="L175" s="4"/>
      <c r="M175" s="8"/>
      <c r="N175" s="8"/>
      <c r="O175" s="8"/>
      <c r="P175" s="4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15" hidden="1" customHeight="1">
      <c r="A176" s="17"/>
      <c r="B176" s="17"/>
      <c r="C176" s="97"/>
      <c r="D176" s="149">
        <f t="shared" si="23"/>
        <v>142</v>
      </c>
      <c r="E176" s="150">
        <f t="shared" si="22"/>
        <v>0</v>
      </c>
      <c r="F176" s="151" t="e">
        <f t="shared" si="17"/>
        <v>#N/A</v>
      </c>
      <c r="G176" s="152">
        <f t="shared" si="18"/>
        <v>0</v>
      </c>
      <c r="H176" s="151" t="e">
        <f t="shared" si="19"/>
        <v>#N/A</v>
      </c>
      <c r="I176" s="153">
        <f t="shared" si="20"/>
        <v>0</v>
      </c>
      <c r="J176" s="153">
        <f t="shared" si="21"/>
        <v>0</v>
      </c>
      <c r="K176" s="154" t="e">
        <f t="shared" si="16"/>
        <v>#N/A</v>
      </c>
      <c r="L176" s="4"/>
      <c r="M176" s="8"/>
      <c r="N176" s="8"/>
      <c r="O176" s="8"/>
      <c r="P176" s="4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15" hidden="1" customHeight="1">
      <c r="A177" s="17"/>
      <c r="B177" s="17"/>
      <c r="C177" s="97"/>
      <c r="D177" s="149">
        <f t="shared" si="23"/>
        <v>143</v>
      </c>
      <c r="E177" s="150">
        <f t="shared" si="22"/>
        <v>0</v>
      </c>
      <c r="F177" s="151" t="e">
        <f t="shared" si="17"/>
        <v>#N/A</v>
      </c>
      <c r="G177" s="152">
        <f t="shared" si="18"/>
        <v>0</v>
      </c>
      <c r="H177" s="151" t="e">
        <f t="shared" si="19"/>
        <v>#N/A</v>
      </c>
      <c r="I177" s="153">
        <f t="shared" si="20"/>
        <v>0</v>
      </c>
      <c r="J177" s="153">
        <f t="shared" si="21"/>
        <v>0</v>
      </c>
      <c r="K177" s="154" t="e">
        <f t="shared" si="16"/>
        <v>#N/A</v>
      </c>
      <c r="L177" s="4"/>
      <c r="M177" s="8"/>
      <c r="N177" s="8"/>
      <c r="O177" s="8"/>
      <c r="P177" s="4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15" hidden="1" customHeight="1">
      <c r="A178" s="17"/>
      <c r="B178" s="17"/>
      <c r="C178" s="97"/>
      <c r="D178" s="149">
        <f t="shared" si="23"/>
        <v>144</v>
      </c>
      <c r="E178" s="150">
        <f t="shared" si="22"/>
        <v>0</v>
      </c>
      <c r="F178" s="151" t="e">
        <f t="shared" si="17"/>
        <v>#N/A</v>
      </c>
      <c r="G178" s="152">
        <f t="shared" si="18"/>
        <v>0</v>
      </c>
      <c r="H178" s="151" t="e">
        <f t="shared" si="19"/>
        <v>#N/A</v>
      </c>
      <c r="I178" s="153">
        <f t="shared" si="20"/>
        <v>0</v>
      </c>
      <c r="J178" s="153">
        <f t="shared" si="21"/>
        <v>0</v>
      </c>
      <c r="K178" s="154" t="e">
        <f t="shared" si="16"/>
        <v>#N/A</v>
      </c>
      <c r="L178" s="4"/>
      <c r="M178" s="8"/>
      <c r="N178" s="8"/>
      <c r="O178" s="8"/>
      <c r="P178" s="4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15" hidden="1" customHeight="1">
      <c r="A179" s="17"/>
      <c r="B179" s="17"/>
      <c r="C179" s="97"/>
      <c r="D179" s="149">
        <f t="shared" si="23"/>
        <v>145</v>
      </c>
      <c r="E179" s="150">
        <f t="shared" si="22"/>
        <v>0</v>
      </c>
      <c r="F179" s="151" t="e">
        <f t="shared" si="17"/>
        <v>#N/A</v>
      </c>
      <c r="G179" s="152">
        <f t="shared" si="18"/>
        <v>0</v>
      </c>
      <c r="H179" s="151" t="e">
        <f t="shared" si="19"/>
        <v>#N/A</v>
      </c>
      <c r="I179" s="153">
        <f t="shared" si="20"/>
        <v>0</v>
      </c>
      <c r="J179" s="153">
        <f t="shared" si="21"/>
        <v>0</v>
      </c>
      <c r="K179" s="154" t="e">
        <f t="shared" si="16"/>
        <v>#N/A</v>
      </c>
      <c r="L179" s="4"/>
      <c r="M179" s="8"/>
      <c r="N179" s="8"/>
      <c r="O179" s="8"/>
      <c r="P179" s="4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15" hidden="1" customHeight="1">
      <c r="A180" s="17"/>
      <c r="B180" s="17"/>
      <c r="C180" s="97"/>
      <c r="D180" s="149">
        <f t="shared" si="23"/>
        <v>146</v>
      </c>
      <c r="E180" s="150">
        <f t="shared" si="22"/>
        <v>0</v>
      </c>
      <c r="F180" s="151" t="e">
        <f t="shared" si="17"/>
        <v>#N/A</v>
      </c>
      <c r="G180" s="152">
        <f t="shared" si="18"/>
        <v>0</v>
      </c>
      <c r="H180" s="151" t="e">
        <f t="shared" si="19"/>
        <v>#N/A</v>
      </c>
      <c r="I180" s="153">
        <f t="shared" si="20"/>
        <v>0</v>
      </c>
      <c r="J180" s="153">
        <f t="shared" si="21"/>
        <v>0</v>
      </c>
      <c r="K180" s="154" t="e">
        <f t="shared" si="16"/>
        <v>#N/A</v>
      </c>
      <c r="L180" s="4"/>
      <c r="M180" s="8"/>
      <c r="N180" s="8"/>
      <c r="O180" s="8"/>
      <c r="P180" s="4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15" hidden="1" customHeight="1">
      <c r="A181" s="17"/>
      <c r="B181" s="17"/>
      <c r="C181" s="97"/>
      <c r="D181" s="149">
        <f t="shared" si="23"/>
        <v>147</v>
      </c>
      <c r="E181" s="150">
        <f t="shared" si="22"/>
        <v>0</v>
      </c>
      <c r="F181" s="151" t="e">
        <f t="shared" si="17"/>
        <v>#N/A</v>
      </c>
      <c r="G181" s="152">
        <f t="shared" si="18"/>
        <v>0</v>
      </c>
      <c r="H181" s="151" t="e">
        <f t="shared" si="19"/>
        <v>#N/A</v>
      </c>
      <c r="I181" s="153">
        <f t="shared" si="20"/>
        <v>0</v>
      </c>
      <c r="J181" s="153">
        <f t="shared" si="21"/>
        <v>0</v>
      </c>
      <c r="K181" s="154" t="e">
        <f t="shared" si="16"/>
        <v>#N/A</v>
      </c>
      <c r="L181" s="4"/>
      <c r="M181" s="8"/>
      <c r="N181" s="8"/>
      <c r="O181" s="8"/>
      <c r="P181" s="4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15" hidden="1" customHeight="1">
      <c r="A182" s="17"/>
      <c r="B182" s="17"/>
      <c r="C182" s="97"/>
      <c r="D182" s="149">
        <f t="shared" si="23"/>
        <v>148</v>
      </c>
      <c r="E182" s="150">
        <f t="shared" si="22"/>
        <v>0</v>
      </c>
      <c r="F182" s="151" t="e">
        <f t="shared" si="17"/>
        <v>#N/A</v>
      </c>
      <c r="G182" s="152">
        <f t="shared" si="18"/>
        <v>0</v>
      </c>
      <c r="H182" s="151" t="e">
        <f t="shared" si="19"/>
        <v>#N/A</v>
      </c>
      <c r="I182" s="153">
        <f t="shared" si="20"/>
        <v>0</v>
      </c>
      <c r="J182" s="153">
        <f t="shared" si="21"/>
        <v>0</v>
      </c>
      <c r="K182" s="154" t="e">
        <f t="shared" si="16"/>
        <v>#N/A</v>
      </c>
      <c r="L182" s="4"/>
      <c r="M182" s="8"/>
      <c r="N182" s="8"/>
      <c r="O182" s="8"/>
      <c r="P182" s="4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15" hidden="1" customHeight="1">
      <c r="A183" s="17"/>
      <c r="B183" s="17"/>
      <c r="C183" s="97"/>
      <c r="D183" s="149">
        <f t="shared" si="23"/>
        <v>149</v>
      </c>
      <c r="E183" s="150">
        <f t="shared" si="22"/>
        <v>0</v>
      </c>
      <c r="F183" s="151" t="e">
        <f t="shared" si="17"/>
        <v>#N/A</v>
      </c>
      <c r="G183" s="152">
        <f t="shared" si="18"/>
        <v>0</v>
      </c>
      <c r="H183" s="151" t="e">
        <f t="shared" si="19"/>
        <v>#N/A</v>
      </c>
      <c r="I183" s="153">
        <f t="shared" si="20"/>
        <v>0</v>
      </c>
      <c r="J183" s="153">
        <f t="shared" si="21"/>
        <v>0</v>
      </c>
      <c r="K183" s="154" t="e">
        <f t="shared" si="16"/>
        <v>#N/A</v>
      </c>
      <c r="L183" s="4"/>
      <c r="M183" s="8"/>
      <c r="N183" s="8"/>
      <c r="O183" s="8"/>
      <c r="P183" s="4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15" hidden="1" customHeight="1">
      <c r="A184" s="17"/>
      <c r="B184" s="17"/>
      <c r="C184" s="97"/>
      <c r="D184" s="149">
        <f t="shared" si="23"/>
        <v>150</v>
      </c>
      <c r="E184" s="150">
        <f t="shared" si="22"/>
        <v>0</v>
      </c>
      <c r="F184" s="151" t="e">
        <f t="shared" si="17"/>
        <v>#N/A</v>
      </c>
      <c r="G184" s="152">
        <f t="shared" si="18"/>
        <v>0</v>
      </c>
      <c r="H184" s="151" t="e">
        <f t="shared" si="19"/>
        <v>#N/A</v>
      </c>
      <c r="I184" s="153">
        <f t="shared" si="20"/>
        <v>0</v>
      </c>
      <c r="J184" s="153">
        <f t="shared" si="21"/>
        <v>0</v>
      </c>
      <c r="K184" s="154" t="e">
        <f t="shared" si="16"/>
        <v>#N/A</v>
      </c>
      <c r="L184" s="4"/>
      <c r="M184" s="8"/>
      <c r="N184" s="8"/>
      <c r="O184" s="8"/>
      <c r="P184" s="4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15" hidden="1" customHeight="1">
      <c r="A185" s="17"/>
      <c r="B185" s="17"/>
      <c r="C185" s="97"/>
      <c r="D185" s="149">
        <f t="shared" si="23"/>
        <v>151</v>
      </c>
      <c r="E185" s="150">
        <f t="shared" si="22"/>
        <v>0</v>
      </c>
      <c r="F185" s="151" t="e">
        <f t="shared" si="17"/>
        <v>#N/A</v>
      </c>
      <c r="G185" s="152">
        <f t="shared" si="18"/>
        <v>0</v>
      </c>
      <c r="H185" s="151" t="e">
        <f t="shared" si="19"/>
        <v>#N/A</v>
      </c>
      <c r="I185" s="153">
        <f t="shared" si="20"/>
        <v>0</v>
      </c>
      <c r="J185" s="153">
        <f t="shared" si="21"/>
        <v>0</v>
      </c>
      <c r="K185" s="154" t="e">
        <f t="shared" si="16"/>
        <v>#N/A</v>
      </c>
      <c r="L185" s="4"/>
      <c r="M185" s="8"/>
      <c r="N185" s="8"/>
      <c r="O185" s="8"/>
      <c r="P185" s="4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15" hidden="1" customHeight="1">
      <c r="A186" s="17"/>
      <c r="B186" s="17"/>
      <c r="C186" s="97"/>
      <c r="D186" s="149">
        <f t="shared" si="23"/>
        <v>152</v>
      </c>
      <c r="E186" s="150">
        <f t="shared" si="22"/>
        <v>0</v>
      </c>
      <c r="F186" s="151" t="e">
        <f t="shared" si="17"/>
        <v>#N/A</v>
      </c>
      <c r="G186" s="152">
        <f t="shared" si="18"/>
        <v>0</v>
      </c>
      <c r="H186" s="151" t="e">
        <f t="shared" si="19"/>
        <v>#N/A</v>
      </c>
      <c r="I186" s="153">
        <f t="shared" si="20"/>
        <v>0</v>
      </c>
      <c r="J186" s="153">
        <f t="shared" si="21"/>
        <v>0</v>
      </c>
      <c r="K186" s="154" t="e">
        <f t="shared" si="16"/>
        <v>#N/A</v>
      </c>
      <c r="L186" s="4"/>
      <c r="M186" s="8"/>
      <c r="N186" s="8"/>
      <c r="O186" s="8"/>
      <c r="P186" s="4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15" hidden="1" customHeight="1">
      <c r="A187" s="17"/>
      <c r="B187" s="17"/>
      <c r="C187" s="97"/>
      <c r="D187" s="149">
        <f t="shared" si="23"/>
        <v>153</v>
      </c>
      <c r="E187" s="150">
        <f t="shared" si="22"/>
        <v>0</v>
      </c>
      <c r="F187" s="151" t="e">
        <f t="shared" si="17"/>
        <v>#N/A</v>
      </c>
      <c r="G187" s="152">
        <f t="shared" si="18"/>
        <v>0</v>
      </c>
      <c r="H187" s="151" t="e">
        <f t="shared" si="19"/>
        <v>#N/A</v>
      </c>
      <c r="I187" s="153">
        <f t="shared" si="20"/>
        <v>0</v>
      </c>
      <c r="J187" s="153">
        <f t="shared" si="21"/>
        <v>0</v>
      </c>
      <c r="K187" s="154" t="e">
        <f t="shared" si="16"/>
        <v>#N/A</v>
      </c>
      <c r="L187" s="4"/>
      <c r="M187" s="8"/>
      <c r="N187" s="8"/>
      <c r="O187" s="8"/>
      <c r="P187" s="4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15" hidden="1" customHeight="1">
      <c r="A188" s="17"/>
      <c r="B188" s="17"/>
      <c r="C188" s="97"/>
      <c r="D188" s="149">
        <f t="shared" si="23"/>
        <v>154</v>
      </c>
      <c r="E188" s="150">
        <f t="shared" si="22"/>
        <v>0</v>
      </c>
      <c r="F188" s="151" t="e">
        <f t="shared" si="17"/>
        <v>#N/A</v>
      </c>
      <c r="G188" s="152">
        <f t="shared" si="18"/>
        <v>0</v>
      </c>
      <c r="H188" s="151" t="e">
        <f t="shared" si="19"/>
        <v>#N/A</v>
      </c>
      <c r="I188" s="153">
        <f t="shared" si="20"/>
        <v>0</v>
      </c>
      <c r="J188" s="153">
        <f t="shared" si="21"/>
        <v>0</v>
      </c>
      <c r="K188" s="154" t="e">
        <f t="shared" si="16"/>
        <v>#N/A</v>
      </c>
      <c r="L188" s="4"/>
      <c r="M188" s="8"/>
      <c r="N188" s="8"/>
      <c r="O188" s="8"/>
      <c r="P188" s="4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ht="15" hidden="1" customHeight="1">
      <c r="A189" s="17"/>
      <c r="B189" s="17"/>
      <c r="C189" s="97"/>
      <c r="D189" s="149">
        <f t="shared" si="23"/>
        <v>155</v>
      </c>
      <c r="E189" s="150">
        <f t="shared" si="22"/>
        <v>0</v>
      </c>
      <c r="F189" s="151" t="e">
        <f t="shared" si="17"/>
        <v>#N/A</v>
      </c>
      <c r="G189" s="152">
        <f t="shared" si="18"/>
        <v>0</v>
      </c>
      <c r="H189" s="151" t="e">
        <f t="shared" si="19"/>
        <v>#N/A</v>
      </c>
      <c r="I189" s="153">
        <f t="shared" si="20"/>
        <v>0</v>
      </c>
      <c r="J189" s="153">
        <f t="shared" si="21"/>
        <v>0</v>
      </c>
      <c r="K189" s="154" t="e">
        <f t="shared" si="16"/>
        <v>#N/A</v>
      </c>
      <c r="L189" s="4"/>
      <c r="M189" s="8"/>
      <c r="N189" s="8"/>
      <c r="O189" s="8"/>
      <c r="P189" s="4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ht="15" hidden="1" customHeight="1">
      <c r="A190" s="17"/>
      <c r="B190" s="17"/>
      <c r="C190" s="97"/>
      <c r="D190" s="149">
        <f t="shared" si="23"/>
        <v>156</v>
      </c>
      <c r="E190" s="150">
        <f t="shared" si="22"/>
        <v>0</v>
      </c>
      <c r="F190" s="151" t="e">
        <f t="shared" si="17"/>
        <v>#N/A</v>
      </c>
      <c r="G190" s="152">
        <f t="shared" si="18"/>
        <v>0</v>
      </c>
      <c r="H190" s="151" t="e">
        <f t="shared" si="19"/>
        <v>#N/A</v>
      </c>
      <c r="I190" s="153">
        <f t="shared" si="20"/>
        <v>0</v>
      </c>
      <c r="J190" s="153">
        <f t="shared" si="21"/>
        <v>0</v>
      </c>
      <c r="K190" s="154" t="e">
        <f t="shared" si="16"/>
        <v>#N/A</v>
      </c>
      <c r="L190" s="4"/>
      <c r="M190" s="8"/>
      <c r="N190" s="8"/>
      <c r="O190" s="8"/>
      <c r="P190" s="4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 ht="15" hidden="1" customHeight="1">
      <c r="A191" s="17"/>
      <c r="B191" s="17"/>
      <c r="C191" s="97"/>
      <c r="D191" s="149">
        <f t="shared" si="23"/>
        <v>157</v>
      </c>
      <c r="E191" s="150">
        <f t="shared" si="22"/>
        <v>0</v>
      </c>
      <c r="F191" s="151" t="e">
        <f t="shared" si="17"/>
        <v>#N/A</v>
      </c>
      <c r="G191" s="152">
        <f t="shared" si="18"/>
        <v>0</v>
      </c>
      <c r="H191" s="151" t="e">
        <f t="shared" si="19"/>
        <v>#N/A</v>
      </c>
      <c r="I191" s="153">
        <f t="shared" si="20"/>
        <v>0</v>
      </c>
      <c r="J191" s="153">
        <f t="shared" si="21"/>
        <v>0</v>
      </c>
      <c r="K191" s="154" t="e">
        <f t="shared" si="16"/>
        <v>#N/A</v>
      </c>
      <c r="L191" s="4"/>
      <c r="M191" s="8"/>
      <c r="N191" s="8"/>
      <c r="O191" s="8"/>
      <c r="P191" s="4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ht="15" hidden="1" customHeight="1">
      <c r="A192" s="17"/>
      <c r="B192" s="17"/>
      <c r="C192" s="97"/>
      <c r="D192" s="149">
        <f t="shared" si="23"/>
        <v>158</v>
      </c>
      <c r="E192" s="150">
        <f t="shared" si="22"/>
        <v>0</v>
      </c>
      <c r="F192" s="151" t="e">
        <f t="shared" si="17"/>
        <v>#N/A</v>
      </c>
      <c r="G192" s="152">
        <f t="shared" si="18"/>
        <v>0</v>
      </c>
      <c r="H192" s="151" t="e">
        <f t="shared" si="19"/>
        <v>#N/A</v>
      </c>
      <c r="I192" s="153">
        <f t="shared" si="20"/>
        <v>0</v>
      </c>
      <c r="J192" s="153">
        <f t="shared" si="21"/>
        <v>0</v>
      </c>
      <c r="K192" s="154" t="e">
        <f t="shared" si="16"/>
        <v>#N/A</v>
      </c>
      <c r="L192" s="4"/>
      <c r="M192" s="8"/>
      <c r="N192" s="8"/>
      <c r="O192" s="8"/>
      <c r="P192" s="4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 ht="15" hidden="1" customHeight="1">
      <c r="A193" s="17"/>
      <c r="B193" s="17"/>
      <c r="C193" s="97"/>
      <c r="D193" s="149">
        <f t="shared" si="23"/>
        <v>159</v>
      </c>
      <c r="E193" s="150">
        <f t="shared" si="22"/>
        <v>0</v>
      </c>
      <c r="F193" s="151" t="e">
        <f t="shared" si="17"/>
        <v>#N/A</v>
      </c>
      <c r="G193" s="152">
        <f t="shared" si="18"/>
        <v>0</v>
      </c>
      <c r="H193" s="151" t="e">
        <f t="shared" si="19"/>
        <v>#N/A</v>
      </c>
      <c r="I193" s="153">
        <f t="shared" si="20"/>
        <v>0</v>
      </c>
      <c r="J193" s="153">
        <f t="shared" si="21"/>
        <v>0</v>
      </c>
      <c r="K193" s="154" t="e">
        <f t="shared" si="16"/>
        <v>#N/A</v>
      </c>
      <c r="L193" s="4"/>
      <c r="M193" s="8"/>
      <c r="N193" s="8"/>
      <c r="O193" s="8"/>
      <c r="P193" s="4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ht="15" hidden="1" customHeight="1">
      <c r="A194" s="17"/>
      <c r="B194" s="17"/>
      <c r="C194" s="97"/>
      <c r="D194" s="149">
        <f t="shared" si="23"/>
        <v>160</v>
      </c>
      <c r="E194" s="150">
        <f t="shared" si="22"/>
        <v>0</v>
      </c>
      <c r="F194" s="151" t="e">
        <f t="shared" si="17"/>
        <v>#N/A</v>
      </c>
      <c r="G194" s="152">
        <f t="shared" si="18"/>
        <v>0</v>
      </c>
      <c r="H194" s="151" t="e">
        <f t="shared" si="19"/>
        <v>#N/A</v>
      </c>
      <c r="I194" s="153">
        <f t="shared" si="20"/>
        <v>0</v>
      </c>
      <c r="J194" s="153">
        <f t="shared" si="21"/>
        <v>0</v>
      </c>
      <c r="K194" s="154" t="e">
        <f t="shared" si="16"/>
        <v>#N/A</v>
      </c>
      <c r="L194" s="4"/>
      <c r="M194" s="8"/>
      <c r="N194" s="8"/>
      <c r="O194" s="8"/>
      <c r="P194" s="4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ht="15" hidden="1" customHeight="1">
      <c r="A195" s="17"/>
      <c r="B195" s="17"/>
      <c r="C195" s="97"/>
      <c r="D195" s="149">
        <f t="shared" si="23"/>
        <v>161</v>
      </c>
      <c r="E195" s="150">
        <f t="shared" si="22"/>
        <v>0</v>
      </c>
      <c r="F195" s="151" t="e">
        <f t="shared" si="17"/>
        <v>#N/A</v>
      </c>
      <c r="G195" s="152">
        <f t="shared" si="18"/>
        <v>0</v>
      </c>
      <c r="H195" s="151" t="e">
        <f t="shared" si="19"/>
        <v>#N/A</v>
      </c>
      <c r="I195" s="153">
        <f t="shared" si="20"/>
        <v>0</v>
      </c>
      <c r="J195" s="153">
        <f t="shared" si="21"/>
        <v>0</v>
      </c>
      <c r="K195" s="154" t="e">
        <f t="shared" si="16"/>
        <v>#N/A</v>
      </c>
      <c r="L195" s="4"/>
      <c r="M195" s="8"/>
      <c r="N195" s="8"/>
      <c r="O195" s="8"/>
      <c r="P195" s="4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ht="15" hidden="1" customHeight="1">
      <c r="A196" s="17"/>
      <c r="B196" s="17"/>
      <c r="C196" s="97"/>
      <c r="D196" s="149">
        <f t="shared" si="23"/>
        <v>162</v>
      </c>
      <c r="E196" s="150">
        <f t="shared" si="22"/>
        <v>0</v>
      </c>
      <c r="F196" s="151" t="e">
        <f t="shared" si="17"/>
        <v>#N/A</v>
      </c>
      <c r="G196" s="152">
        <f t="shared" si="18"/>
        <v>0</v>
      </c>
      <c r="H196" s="151" t="e">
        <f t="shared" si="19"/>
        <v>#N/A</v>
      </c>
      <c r="I196" s="153">
        <f t="shared" si="20"/>
        <v>0</v>
      </c>
      <c r="J196" s="153">
        <f t="shared" si="21"/>
        <v>0</v>
      </c>
      <c r="K196" s="154" t="e">
        <f t="shared" si="16"/>
        <v>#N/A</v>
      </c>
      <c r="L196" s="4"/>
      <c r="M196" s="8"/>
      <c r="N196" s="8"/>
      <c r="O196" s="8"/>
      <c r="P196" s="4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 ht="15" hidden="1" customHeight="1">
      <c r="A197" s="17"/>
      <c r="B197" s="17"/>
      <c r="C197" s="97"/>
      <c r="D197" s="149">
        <f t="shared" si="23"/>
        <v>163</v>
      </c>
      <c r="E197" s="150">
        <f t="shared" si="22"/>
        <v>0</v>
      </c>
      <c r="F197" s="151" t="e">
        <f t="shared" si="17"/>
        <v>#N/A</v>
      </c>
      <c r="G197" s="152">
        <f t="shared" si="18"/>
        <v>0</v>
      </c>
      <c r="H197" s="151" t="e">
        <f t="shared" si="19"/>
        <v>#N/A</v>
      </c>
      <c r="I197" s="153">
        <f t="shared" si="20"/>
        <v>0</v>
      </c>
      <c r="J197" s="153">
        <f t="shared" si="21"/>
        <v>0</v>
      </c>
      <c r="K197" s="154" t="e">
        <f t="shared" si="16"/>
        <v>#N/A</v>
      </c>
      <c r="L197" s="4"/>
      <c r="M197" s="8"/>
      <c r="N197" s="8"/>
      <c r="O197" s="8"/>
      <c r="P197" s="4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ht="15" hidden="1" customHeight="1">
      <c r="A198" s="17"/>
      <c r="B198" s="17"/>
      <c r="C198" s="97"/>
      <c r="D198" s="149">
        <f t="shared" si="23"/>
        <v>164</v>
      </c>
      <c r="E198" s="150">
        <f t="shared" si="22"/>
        <v>0</v>
      </c>
      <c r="F198" s="151" t="e">
        <f t="shared" si="17"/>
        <v>#N/A</v>
      </c>
      <c r="G198" s="152">
        <f t="shared" si="18"/>
        <v>0</v>
      </c>
      <c r="H198" s="151" t="e">
        <f t="shared" si="19"/>
        <v>#N/A</v>
      </c>
      <c r="I198" s="153">
        <f t="shared" si="20"/>
        <v>0</v>
      </c>
      <c r="J198" s="153">
        <f t="shared" si="21"/>
        <v>0</v>
      </c>
      <c r="K198" s="154" t="e">
        <f t="shared" si="16"/>
        <v>#N/A</v>
      </c>
      <c r="L198" s="4"/>
      <c r="M198" s="8"/>
      <c r="N198" s="8"/>
      <c r="O198" s="8"/>
      <c r="P198" s="4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 ht="15" hidden="1" customHeight="1">
      <c r="A199" s="17"/>
      <c r="B199" s="17"/>
      <c r="C199" s="97"/>
      <c r="D199" s="149">
        <f t="shared" si="23"/>
        <v>165</v>
      </c>
      <c r="E199" s="150">
        <f t="shared" si="22"/>
        <v>0</v>
      </c>
      <c r="F199" s="151" t="e">
        <f t="shared" si="17"/>
        <v>#N/A</v>
      </c>
      <c r="G199" s="152">
        <f t="shared" si="18"/>
        <v>0</v>
      </c>
      <c r="H199" s="151" t="e">
        <f t="shared" si="19"/>
        <v>#N/A</v>
      </c>
      <c r="I199" s="153">
        <f t="shared" si="20"/>
        <v>0</v>
      </c>
      <c r="J199" s="153">
        <f t="shared" si="21"/>
        <v>0</v>
      </c>
      <c r="K199" s="154" t="e">
        <f t="shared" si="16"/>
        <v>#N/A</v>
      </c>
      <c r="L199" s="4"/>
      <c r="M199" s="8"/>
      <c r="N199" s="8"/>
      <c r="O199" s="8"/>
      <c r="P199" s="4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ht="15" hidden="1" customHeight="1">
      <c r="A200" s="17"/>
      <c r="B200" s="17"/>
      <c r="C200" s="97"/>
      <c r="D200" s="149">
        <f t="shared" si="23"/>
        <v>166</v>
      </c>
      <c r="E200" s="150">
        <f t="shared" si="22"/>
        <v>0</v>
      </c>
      <c r="F200" s="151" t="e">
        <f t="shared" si="17"/>
        <v>#N/A</v>
      </c>
      <c r="G200" s="152">
        <f t="shared" si="18"/>
        <v>0</v>
      </c>
      <c r="H200" s="151" t="e">
        <f t="shared" si="19"/>
        <v>#N/A</v>
      </c>
      <c r="I200" s="153">
        <f t="shared" si="20"/>
        <v>0</v>
      </c>
      <c r="J200" s="153">
        <f t="shared" si="21"/>
        <v>0</v>
      </c>
      <c r="K200" s="154" t="e">
        <f t="shared" si="16"/>
        <v>#N/A</v>
      </c>
      <c r="L200" s="4"/>
      <c r="M200" s="8"/>
      <c r="N200" s="8"/>
      <c r="O200" s="8"/>
      <c r="P200" s="4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1:28" ht="15" hidden="1" customHeight="1">
      <c r="A201" s="17"/>
      <c r="B201" s="17"/>
      <c r="C201" s="97"/>
      <c r="D201" s="149">
        <f t="shared" si="23"/>
        <v>167</v>
      </c>
      <c r="E201" s="150">
        <f t="shared" si="22"/>
        <v>0</v>
      </c>
      <c r="F201" s="151" t="e">
        <f t="shared" si="17"/>
        <v>#N/A</v>
      </c>
      <c r="G201" s="152">
        <f t="shared" si="18"/>
        <v>0</v>
      </c>
      <c r="H201" s="151" t="e">
        <f t="shared" si="19"/>
        <v>#N/A</v>
      </c>
      <c r="I201" s="153">
        <f t="shared" si="20"/>
        <v>0</v>
      </c>
      <c r="J201" s="153">
        <f t="shared" si="21"/>
        <v>0</v>
      </c>
      <c r="K201" s="154" t="e">
        <f t="shared" si="16"/>
        <v>#N/A</v>
      </c>
      <c r="L201" s="4"/>
      <c r="M201" s="8"/>
      <c r="N201" s="8"/>
      <c r="O201" s="8"/>
      <c r="P201" s="4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 ht="15" hidden="1" customHeight="1">
      <c r="A202" s="17"/>
      <c r="B202" s="17"/>
      <c r="C202" s="97"/>
      <c r="D202" s="149">
        <f t="shared" si="23"/>
        <v>168</v>
      </c>
      <c r="E202" s="150">
        <f t="shared" si="22"/>
        <v>0</v>
      </c>
      <c r="F202" s="151" t="e">
        <f t="shared" si="17"/>
        <v>#N/A</v>
      </c>
      <c r="G202" s="152">
        <f t="shared" si="18"/>
        <v>0</v>
      </c>
      <c r="H202" s="151" t="e">
        <f t="shared" si="19"/>
        <v>#N/A</v>
      </c>
      <c r="I202" s="153">
        <f t="shared" si="20"/>
        <v>0</v>
      </c>
      <c r="J202" s="153">
        <f t="shared" si="21"/>
        <v>0</v>
      </c>
      <c r="K202" s="154" t="e">
        <f t="shared" si="16"/>
        <v>#N/A</v>
      </c>
      <c r="L202" s="4"/>
      <c r="M202" s="8"/>
      <c r="N202" s="8"/>
      <c r="O202" s="8"/>
      <c r="P202" s="4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 ht="15" hidden="1" customHeight="1">
      <c r="A203" s="17"/>
      <c r="B203" s="17"/>
      <c r="C203" s="97"/>
      <c r="D203" s="149">
        <f t="shared" si="23"/>
        <v>169</v>
      </c>
      <c r="E203" s="150">
        <f t="shared" si="22"/>
        <v>0</v>
      </c>
      <c r="F203" s="151" t="e">
        <f t="shared" si="17"/>
        <v>#N/A</v>
      </c>
      <c r="G203" s="152">
        <f t="shared" si="18"/>
        <v>0</v>
      </c>
      <c r="H203" s="151" t="e">
        <f t="shared" si="19"/>
        <v>#N/A</v>
      </c>
      <c r="I203" s="153">
        <f t="shared" si="20"/>
        <v>0</v>
      </c>
      <c r="J203" s="153">
        <f t="shared" si="21"/>
        <v>0</v>
      </c>
      <c r="K203" s="154" t="e">
        <f t="shared" si="16"/>
        <v>#N/A</v>
      </c>
      <c r="L203" s="4"/>
      <c r="M203" s="8"/>
      <c r="N203" s="8"/>
      <c r="O203" s="8"/>
      <c r="P203" s="4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ht="15" hidden="1" customHeight="1">
      <c r="A204" s="17"/>
      <c r="B204" s="17"/>
      <c r="C204" s="97"/>
      <c r="D204" s="149">
        <f t="shared" si="23"/>
        <v>170</v>
      </c>
      <c r="E204" s="150">
        <f t="shared" si="22"/>
        <v>0</v>
      </c>
      <c r="F204" s="151" t="e">
        <f t="shared" si="17"/>
        <v>#N/A</v>
      </c>
      <c r="G204" s="152">
        <f t="shared" si="18"/>
        <v>0</v>
      </c>
      <c r="H204" s="151" t="e">
        <f t="shared" si="19"/>
        <v>#N/A</v>
      </c>
      <c r="I204" s="153">
        <f t="shared" si="20"/>
        <v>0</v>
      </c>
      <c r="J204" s="153">
        <f t="shared" si="21"/>
        <v>0</v>
      </c>
      <c r="K204" s="154" t="e">
        <f t="shared" si="16"/>
        <v>#N/A</v>
      </c>
      <c r="L204" s="4"/>
      <c r="M204" s="8"/>
      <c r="N204" s="8"/>
      <c r="O204" s="8"/>
      <c r="P204" s="4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1:28" ht="15" hidden="1" customHeight="1">
      <c r="A205" s="17"/>
      <c r="B205" s="17"/>
      <c r="C205" s="97"/>
      <c r="D205" s="149">
        <f t="shared" si="23"/>
        <v>171</v>
      </c>
      <c r="E205" s="150">
        <f t="shared" si="22"/>
        <v>0</v>
      </c>
      <c r="F205" s="151" t="e">
        <f t="shared" si="17"/>
        <v>#N/A</v>
      </c>
      <c r="G205" s="152">
        <f t="shared" si="18"/>
        <v>0</v>
      </c>
      <c r="H205" s="151" t="e">
        <f t="shared" si="19"/>
        <v>#N/A</v>
      </c>
      <c r="I205" s="153">
        <f t="shared" si="20"/>
        <v>0</v>
      </c>
      <c r="J205" s="153">
        <f t="shared" si="21"/>
        <v>0</v>
      </c>
      <c r="K205" s="154" t="e">
        <f t="shared" si="16"/>
        <v>#N/A</v>
      </c>
      <c r="L205" s="4"/>
      <c r="M205" s="8"/>
      <c r="N205" s="8"/>
      <c r="O205" s="8"/>
      <c r="P205" s="4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ht="15" hidden="1" customHeight="1">
      <c r="A206" s="17"/>
      <c r="B206" s="17"/>
      <c r="C206" s="97"/>
      <c r="D206" s="149">
        <f t="shared" si="23"/>
        <v>172</v>
      </c>
      <c r="E206" s="150">
        <f t="shared" si="22"/>
        <v>0</v>
      </c>
      <c r="F206" s="151" t="e">
        <f t="shared" si="17"/>
        <v>#N/A</v>
      </c>
      <c r="G206" s="152">
        <f t="shared" si="18"/>
        <v>0</v>
      </c>
      <c r="H206" s="151" t="e">
        <f t="shared" si="19"/>
        <v>#N/A</v>
      </c>
      <c r="I206" s="153">
        <f t="shared" si="20"/>
        <v>0</v>
      </c>
      <c r="J206" s="153">
        <f t="shared" si="21"/>
        <v>0</v>
      </c>
      <c r="K206" s="154" t="e">
        <f t="shared" si="16"/>
        <v>#N/A</v>
      </c>
      <c r="L206" s="4"/>
      <c r="M206" s="8"/>
      <c r="N206" s="8"/>
      <c r="O206" s="8"/>
      <c r="P206" s="4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 ht="15" hidden="1" customHeight="1">
      <c r="A207" s="17"/>
      <c r="B207" s="17"/>
      <c r="C207" s="97"/>
      <c r="D207" s="149">
        <f t="shared" si="23"/>
        <v>173</v>
      </c>
      <c r="E207" s="150">
        <f t="shared" si="22"/>
        <v>0</v>
      </c>
      <c r="F207" s="151" t="e">
        <f t="shared" si="17"/>
        <v>#N/A</v>
      </c>
      <c r="G207" s="152">
        <f t="shared" si="18"/>
        <v>0</v>
      </c>
      <c r="H207" s="151" t="e">
        <f t="shared" si="19"/>
        <v>#N/A</v>
      </c>
      <c r="I207" s="153">
        <f t="shared" si="20"/>
        <v>0</v>
      </c>
      <c r="J207" s="153">
        <f t="shared" si="21"/>
        <v>0</v>
      </c>
      <c r="K207" s="154" t="e">
        <f t="shared" si="16"/>
        <v>#N/A</v>
      </c>
      <c r="L207" s="4"/>
      <c r="M207" s="8"/>
      <c r="N207" s="8"/>
      <c r="O207" s="8"/>
      <c r="P207" s="4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ht="15" hidden="1" customHeight="1">
      <c r="A208" s="17"/>
      <c r="B208" s="17"/>
      <c r="C208" s="97"/>
      <c r="D208" s="149">
        <f t="shared" si="23"/>
        <v>174</v>
      </c>
      <c r="E208" s="150">
        <f t="shared" si="22"/>
        <v>0</v>
      </c>
      <c r="F208" s="151" t="e">
        <f t="shared" si="17"/>
        <v>#N/A</v>
      </c>
      <c r="G208" s="152">
        <f t="shared" si="18"/>
        <v>0</v>
      </c>
      <c r="H208" s="151" t="e">
        <f t="shared" si="19"/>
        <v>#N/A</v>
      </c>
      <c r="I208" s="153">
        <f t="shared" si="20"/>
        <v>0</v>
      </c>
      <c r="J208" s="153">
        <f t="shared" si="21"/>
        <v>0</v>
      </c>
      <c r="K208" s="154" t="e">
        <f t="shared" si="16"/>
        <v>#N/A</v>
      </c>
      <c r="L208" s="4"/>
      <c r="M208" s="8"/>
      <c r="N208" s="8"/>
      <c r="O208" s="8"/>
      <c r="P208" s="4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ht="15" hidden="1" customHeight="1">
      <c r="A209" s="17"/>
      <c r="B209" s="17"/>
      <c r="C209" s="97"/>
      <c r="D209" s="149">
        <f t="shared" si="23"/>
        <v>175</v>
      </c>
      <c r="E209" s="150">
        <f t="shared" si="22"/>
        <v>0</v>
      </c>
      <c r="F209" s="151" t="e">
        <f t="shared" si="17"/>
        <v>#N/A</v>
      </c>
      <c r="G209" s="152">
        <f t="shared" si="18"/>
        <v>0</v>
      </c>
      <c r="H209" s="151" t="e">
        <f t="shared" si="19"/>
        <v>#N/A</v>
      </c>
      <c r="I209" s="153">
        <f t="shared" si="20"/>
        <v>0</v>
      </c>
      <c r="J209" s="153">
        <f t="shared" si="21"/>
        <v>0</v>
      </c>
      <c r="K209" s="154" t="e">
        <f t="shared" si="16"/>
        <v>#N/A</v>
      </c>
      <c r="L209" s="4"/>
      <c r="M209" s="8"/>
      <c r="N209" s="8"/>
      <c r="O209" s="8"/>
      <c r="P209" s="4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ht="15" hidden="1" customHeight="1">
      <c r="A210" s="17"/>
      <c r="B210" s="17"/>
      <c r="C210" s="97"/>
      <c r="D210" s="149">
        <f t="shared" si="23"/>
        <v>176</v>
      </c>
      <c r="E210" s="150">
        <f t="shared" si="22"/>
        <v>0</v>
      </c>
      <c r="F210" s="151" t="e">
        <f t="shared" si="17"/>
        <v>#N/A</v>
      </c>
      <c r="G210" s="152">
        <f t="shared" si="18"/>
        <v>0</v>
      </c>
      <c r="H210" s="151" t="e">
        <f t="shared" si="19"/>
        <v>#N/A</v>
      </c>
      <c r="I210" s="153">
        <f t="shared" si="20"/>
        <v>0</v>
      </c>
      <c r="J210" s="153">
        <f t="shared" si="21"/>
        <v>0</v>
      </c>
      <c r="K210" s="154" t="e">
        <f t="shared" si="16"/>
        <v>#N/A</v>
      </c>
      <c r="L210" s="4"/>
      <c r="M210" s="8"/>
      <c r="N210" s="8"/>
      <c r="O210" s="8"/>
      <c r="P210" s="4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 ht="15" hidden="1" customHeight="1">
      <c r="A211" s="17"/>
      <c r="B211" s="17"/>
      <c r="C211" s="97"/>
      <c r="D211" s="149">
        <f t="shared" si="23"/>
        <v>177</v>
      </c>
      <c r="E211" s="150">
        <f t="shared" si="22"/>
        <v>0</v>
      </c>
      <c r="F211" s="151" t="e">
        <f t="shared" si="17"/>
        <v>#N/A</v>
      </c>
      <c r="G211" s="152">
        <f t="shared" si="18"/>
        <v>0</v>
      </c>
      <c r="H211" s="151" t="e">
        <f t="shared" si="19"/>
        <v>#N/A</v>
      </c>
      <c r="I211" s="153">
        <f t="shared" si="20"/>
        <v>0</v>
      </c>
      <c r="J211" s="153">
        <f t="shared" si="21"/>
        <v>0</v>
      </c>
      <c r="K211" s="154" t="e">
        <f t="shared" si="16"/>
        <v>#N/A</v>
      </c>
      <c r="L211" s="4"/>
      <c r="M211" s="8"/>
      <c r="N211" s="8"/>
      <c r="O211" s="8"/>
      <c r="P211" s="4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ht="15" hidden="1" customHeight="1">
      <c r="A212" s="17"/>
      <c r="B212" s="17"/>
      <c r="C212" s="97"/>
      <c r="D212" s="149">
        <f t="shared" si="23"/>
        <v>178</v>
      </c>
      <c r="E212" s="150">
        <f t="shared" si="22"/>
        <v>0</v>
      </c>
      <c r="F212" s="151" t="e">
        <f t="shared" si="17"/>
        <v>#N/A</v>
      </c>
      <c r="G212" s="152">
        <f t="shared" si="18"/>
        <v>0</v>
      </c>
      <c r="H212" s="151" t="e">
        <f t="shared" si="19"/>
        <v>#N/A</v>
      </c>
      <c r="I212" s="153">
        <f t="shared" si="20"/>
        <v>0</v>
      </c>
      <c r="J212" s="153">
        <f t="shared" si="21"/>
        <v>0</v>
      </c>
      <c r="K212" s="154" t="e">
        <f t="shared" si="16"/>
        <v>#N/A</v>
      </c>
      <c r="L212" s="4"/>
      <c r="M212" s="8"/>
      <c r="N212" s="8"/>
      <c r="O212" s="8"/>
      <c r="P212" s="4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1:28" ht="15" hidden="1" customHeight="1">
      <c r="A213" s="17"/>
      <c r="B213" s="17"/>
      <c r="C213" s="97"/>
      <c r="D213" s="149">
        <f t="shared" si="23"/>
        <v>179</v>
      </c>
      <c r="E213" s="150">
        <f t="shared" si="22"/>
        <v>0</v>
      </c>
      <c r="F213" s="151" t="e">
        <f t="shared" si="17"/>
        <v>#N/A</v>
      </c>
      <c r="G213" s="152">
        <f t="shared" si="18"/>
        <v>0</v>
      </c>
      <c r="H213" s="151" t="e">
        <f t="shared" si="19"/>
        <v>#N/A</v>
      </c>
      <c r="I213" s="153">
        <f t="shared" si="20"/>
        <v>0</v>
      </c>
      <c r="J213" s="153">
        <f t="shared" si="21"/>
        <v>0</v>
      </c>
      <c r="K213" s="154" t="e">
        <f t="shared" si="16"/>
        <v>#N/A</v>
      </c>
      <c r="L213" s="4"/>
      <c r="M213" s="8"/>
      <c r="N213" s="8"/>
      <c r="O213" s="8"/>
      <c r="P213" s="4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 ht="15" hidden="1" customHeight="1">
      <c r="A214" s="17"/>
      <c r="B214" s="17"/>
      <c r="C214" s="97"/>
      <c r="D214" s="149">
        <f t="shared" si="23"/>
        <v>180</v>
      </c>
      <c r="E214" s="150">
        <f t="shared" si="22"/>
        <v>0</v>
      </c>
      <c r="F214" s="151" t="e">
        <f t="shared" si="17"/>
        <v>#N/A</v>
      </c>
      <c r="G214" s="152">
        <f t="shared" si="18"/>
        <v>0</v>
      </c>
      <c r="H214" s="151" t="e">
        <f t="shared" si="19"/>
        <v>#N/A</v>
      </c>
      <c r="I214" s="153">
        <f t="shared" si="20"/>
        <v>0</v>
      </c>
      <c r="J214" s="153">
        <f t="shared" si="21"/>
        <v>0</v>
      </c>
      <c r="K214" s="154" t="e">
        <f t="shared" si="16"/>
        <v>#N/A</v>
      </c>
      <c r="L214" s="4"/>
      <c r="M214" s="8"/>
      <c r="N214" s="8"/>
      <c r="O214" s="8"/>
      <c r="P214" s="4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 ht="15" hidden="1" customHeight="1">
      <c r="A215" s="17"/>
      <c r="B215" s="17"/>
      <c r="C215" s="97"/>
      <c r="D215" s="149">
        <f t="shared" si="23"/>
        <v>181</v>
      </c>
      <c r="E215" s="150">
        <f t="shared" si="22"/>
        <v>0</v>
      </c>
      <c r="F215" s="151" t="e">
        <f t="shared" si="17"/>
        <v>#N/A</v>
      </c>
      <c r="G215" s="152">
        <f t="shared" si="18"/>
        <v>0</v>
      </c>
      <c r="H215" s="151" t="e">
        <f t="shared" si="19"/>
        <v>#N/A</v>
      </c>
      <c r="I215" s="153">
        <f t="shared" si="20"/>
        <v>0</v>
      </c>
      <c r="J215" s="153">
        <f t="shared" si="21"/>
        <v>0</v>
      </c>
      <c r="K215" s="154" t="e">
        <f t="shared" si="16"/>
        <v>#N/A</v>
      </c>
      <c r="L215" s="4"/>
      <c r="M215" s="8"/>
      <c r="N215" s="8"/>
      <c r="O215" s="8"/>
      <c r="P215" s="4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 ht="15" hidden="1" customHeight="1">
      <c r="A216" s="17"/>
      <c r="B216" s="17"/>
      <c r="C216" s="97"/>
      <c r="D216" s="149">
        <f t="shared" si="23"/>
        <v>182</v>
      </c>
      <c r="E216" s="150">
        <f t="shared" si="22"/>
        <v>0</v>
      </c>
      <c r="F216" s="151" t="e">
        <f t="shared" si="17"/>
        <v>#N/A</v>
      </c>
      <c r="G216" s="152">
        <f t="shared" si="18"/>
        <v>0</v>
      </c>
      <c r="H216" s="151" t="e">
        <f t="shared" si="19"/>
        <v>#N/A</v>
      </c>
      <c r="I216" s="153">
        <f t="shared" si="20"/>
        <v>0</v>
      </c>
      <c r="J216" s="153">
        <f t="shared" si="21"/>
        <v>0</v>
      </c>
      <c r="K216" s="154" t="e">
        <f t="shared" si="16"/>
        <v>#N/A</v>
      </c>
      <c r="L216" s="4"/>
      <c r="M216" s="8"/>
      <c r="N216" s="8"/>
      <c r="O216" s="8"/>
      <c r="P216" s="4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1:28" ht="15" hidden="1" customHeight="1">
      <c r="A217" s="17"/>
      <c r="B217" s="17"/>
      <c r="C217" s="97"/>
      <c r="D217" s="149">
        <f t="shared" si="23"/>
        <v>183</v>
      </c>
      <c r="E217" s="150">
        <f t="shared" si="22"/>
        <v>0</v>
      </c>
      <c r="F217" s="151" t="e">
        <f t="shared" si="17"/>
        <v>#N/A</v>
      </c>
      <c r="G217" s="152">
        <f t="shared" si="18"/>
        <v>0</v>
      </c>
      <c r="H217" s="151" t="e">
        <f t="shared" si="19"/>
        <v>#N/A</v>
      </c>
      <c r="I217" s="153">
        <f t="shared" si="20"/>
        <v>0</v>
      </c>
      <c r="J217" s="153">
        <f t="shared" si="21"/>
        <v>0</v>
      </c>
      <c r="K217" s="154" t="e">
        <f t="shared" si="16"/>
        <v>#N/A</v>
      </c>
      <c r="L217" s="4"/>
      <c r="M217" s="8"/>
      <c r="N217" s="8"/>
      <c r="O217" s="8"/>
      <c r="P217" s="4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ht="15" hidden="1" customHeight="1">
      <c r="A218" s="17"/>
      <c r="B218" s="17"/>
      <c r="C218" s="97"/>
      <c r="D218" s="149">
        <f t="shared" si="23"/>
        <v>184</v>
      </c>
      <c r="E218" s="150">
        <f t="shared" si="22"/>
        <v>0</v>
      </c>
      <c r="F218" s="151" t="e">
        <f t="shared" si="17"/>
        <v>#N/A</v>
      </c>
      <c r="G218" s="152">
        <f t="shared" si="18"/>
        <v>0</v>
      </c>
      <c r="H218" s="151" t="e">
        <f t="shared" si="19"/>
        <v>#N/A</v>
      </c>
      <c r="I218" s="153">
        <f t="shared" si="20"/>
        <v>0</v>
      </c>
      <c r="J218" s="153">
        <f t="shared" si="21"/>
        <v>0</v>
      </c>
      <c r="K218" s="154" t="e">
        <f t="shared" si="16"/>
        <v>#N/A</v>
      </c>
      <c r="L218" s="4"/>
      <c r="M218" s="8"/>
      <c r="N218" s="8"/>
      <c r="O218" s="8"/>
      <c r="P218" s="4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1:28" ht="15" hidden="1" customHeight="1">
      <c r="A219" s="17"/>
      <c r="B219" s="17"/>
      <c r="C219" s="97"/>
      <c r="D219" s="149">
        <f t="shared" si="23"/>
        <v>185</v>
      </c>
      <c r="E219" s="150">
        <f t="shared" si="22"/>
        <v>0</v>
      </c>
      <c r="F219" s="151" t="e">
        <f t="shared" si="17"/>
        <v>#N/A</v>
      </c>
      <c r="G219" s="152">
        <f t="shared" si="18"/>
        <v>0</v>
      </c>
      <c r="H219" s="151" t="e">
        <f t="shared" si="19"/>
        <v>#N/A</v>
      </c>
      <c r="I219" s="153">
        <f t="shared" si="20"/>
        <v>0</v>
      </c>
      <c r="J219" s="153">
        <f t="shared" si="21"/>
        <v>0</v>
      </c>
      <c r="K219" s="154" t="e">
        <f t="shared" ref="K219:K274" si="24">+H219+I219+J219</f>
        <v>#N/A</v>
      </c>
      <c r="L219" s="4"/>
      <c r="M219" s="8"/>
      <c r="N219" s="8"/>
      <c r="O219" s="8"/>
      <c r="P219" s="4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 ht="15" hidden="1" customHeight="1">
      <c r="A220" s="17"/>
      <c r="B220" s="17"/>
      <c r="C220" s="97"/>
      <c r="D220" s="149">
        <f t="shared" si="23"/>
        <v>186</v>
      </c>
      <c r="E220" s="150">
        <f t="shared" si="22"/>
        <v>0</v>
      </c>
      <c r="F220" s="151" t="e">
        <f t="shared" si="17"/>
        <v>#N/A</v>
      </c>
      <c r="G220" s="152">
        <f t="shared" si="18"/>
        <v>0</v>
      </c>
      <c r="H220" s="151" t="e">
        <f t="shared" si="19"/>
        <v>#N/A</v>
      </c>
      <c r="I220" s="153">
        <f t="shared" si="20"/>
        <v>0</v>
      </c>
      <c r="J220" s="153">
        <f t="shared" si="21"/>
        <v>0</v>
      </c>
      <c r="K220" s="154" t="e">
        <f t="shared" si="24"/>
        <v>#N/A</v>
      </c>
      <c r="L220" s="4"/>
      <c r="M220" s="8"/>
      <c r="N220" s="8"/>
      <c r="O220" s="8"/>
      <c r="P220" s="4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 ht="15" hidden="1" customHeight="1">
      <c r="A221" s="17"/>
      <c r="B221" s="17"/>
      <c r="C221" s="97"/>
      <c r="D221" s="149">
        <f t="shared" si="23"/>
        <v>187</v>
      </c>
      <c r="E221" s="150">
        <f t="shared" si="22"/>
        <v>0</v>
      </c>
      <c r="F221" s="151" t="e">
        <f t="shared" si="17"/>
        <v>#N/A</v>
      </c>
      <c r="G221" s="152">
        <f t="shared" si="18"/>
        <v>0</v>
      </c>
      <c r="H221" s="151" t="e">
        <f t="shared" si="19"/>
        <v>#N/A</v>
      </c>
      <c r="I221" s="153">
        <f t="shared" si="20"/>
        <v>0</v>
      </c>
      <c r="J221" s="153">
        <f t="shared" si="21"/>
        <v>0</v>
      </c>
      <c r="K221" s="154" t="e">
        <f t="shared" si="24"/>
        <v>#N/A</v>
      </c>
      <c r="L221" s="4"/>
      <c r="M221" s="8"/>
      <c r="N221" s="8"/>
      <c r="O221" s="8"/>
      <c r="P221" s="4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 ht="15" hidden="1" customHeight="1">
      <c r="A222" s="17"/>
      <c r="B222" s="17"/>
      <c r="C222" s="97"/>
      <c r="D222" s="149">
        <f t="shared" si="23"/>
        <v>188</v>
      </c>
      <c r="E222" s="150">
        <f t="shared" si="22"/>
        <v>0</v>
      </c>
      <c r="F222" s="151" t="e">
        <f t="shared" si="17"/>
        <v>#N/A</v>
      </c>
      <c r="G222" s="152">
        <f t="shared" si="18"/>
        <v>0</v>
      </c>
      <c r="H222" s="151" t="e">
        <f t="shared" si="19"/>
        <v>#N/A</v>
      </c>
      <c r="I222" s="153">
        <f t="shared" si="20"/>
        <v>0</v>
      </c>
      <c r="J222" s="153">
        <f t="shared" si="21"/>
        <v>0</v>
      </c>
      <c r="K222" s="154" t="e">
        <f t="shared" si="24"/>
        <v>#N/A</v>
      </c>
      <c r="L222" s="4"/>
      <c r="M222" s="8"/>
      <c r="N222" s="8"/>
      <c r="O222" s="8"/>
      <c r="P222" s="4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1:28" ht="15" hidden="1" customHeight="1">
      <c r="A223" s="17"/>
      <c r="B223" s="17"/>
      <c r="C223" s="97"/>
      <c r="D223" s="149">
        <f t="shared" si="23"/>
        <v>189</v>
      </c>
      <c r="E223" s="150">
        <f t="shared" si="22"/>
        <v>0</v>
      </c>
      <c r="F223" s="151" t="e">
        <f t="shared" si="17"/>
        <v>#N/A</v>
      </c>
      <c r="G223" s="152">
        <f t="shared" si="18"/>
        <v>0</v>
      </c>
      <c r="H223" s="151" t="e">
        <f t="shared" si="19"/>
        <v>#N/A</v>
      </c>
      <c r="I223" s="153">
        <f t="shared" si="20"/>
        <v>0</v>
      </c>
      <c r="J223" s="153">
        <f t="shared" si="21"/>
        <v>0</v>
      </c>
      <c r="K223" s="154" t="e">
        <f t="shared" si="24"/>
        <v>#N/A</v>
      </c>
      <c r="L223" s="4"/>
      <c r="M223" s="8"/>
      <c r="N223" s="8"/>
      <c r="O223" s="8"/>
      <c r="P223" s="4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 ht="15" hidden="1" customHeight="1">
      <c r="A224" s="17"/>
      <c r="B224" s="17"/>
      <c r="C224" s="97"/>
      <c r="D224" s="149">
        <f t="shared" si="23"/>
        <v>190</v>
      </c>
      <c r="E224" s="150">
        <f t="shared" si="22"/>
        <v>0</v>
      </c>
      <c r="F224" s="151" t="e">
        <f t="shared" si="17"/>
        <v>#N/A</v>
      </c>
      <c r="G224" s="152">
        <f t="shared" si="18"/>
        <v>0</v>
      </c>
      <c r="H224" s="151" t="e">
        <f t="shared" si="19"/>
        <v>#N/A</v>
      </c>
      <c r="I224" s="153">
        <f t="shared" si="20"/>
        <v>0</v>
      </c>
      <c r="J224" s="153">
        <f t="shared" si="21"/>
        <v>0</v>
      </c>
      <c r="K224" s="154" t="e">
        <f t="shared" si="24"/>
        <v>#N/A</v>
      </c>
      <c r="L224" s="4"/>
      <c r="M224" s="8"/>
      <c r="N224" s="8"/>
      <c r="O224" s="8"/>
      <c r="P224" s="4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 ht="15" hidden="1" customHeight="1">
      <c r="A225" s="17"/>
      <c r="B225" s="17"/>
      <c r="C225" s="97"/>
      <c r="D225" s="149">
        <f t="shared" si="23"/>
        <v>191</v>
      </c>
      <c r="E225" s="150">
        <f t="shared" si="22"/>
        <v>0</v>
      </c>
      <c r="F225" s="151" t="e">
        <f t="shared" si="17"/>
        <v>#N/A</v>
      </c>
      <c r="G225" s="152">
        <f t="shared" si="18"/>
        <v>0</v>
      </c>
      <c r="H225" s="151" t="e">
        <f t="shared" si="19"/>
        <v>#N/A</v>
      </c>
      <c r="I225" s="153">
        <f t="shared" si="20"/>
        <v>0</v>
      </c>
      <c r="J225" s="153">
        <f t="shared" si="21"/>
        <v>0</v>
      </c>
      <c r="K225" s="154" t="e">
        <f t="shared" si="24"/>
        <v>#N/A</v>
      </c>
      <c r="L225" s="4"/>
      <c r="M225" s="8"/>
      <c r="N225" s="8"/>
      <c r="O225" s="8"/>
      <c r="P225" s="4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 ht="15" hidden="1" customHeight="1">
      <c r="A226" s="17"/>
      <c r="B226" s="17"/>
      <c r="C226" s="97"/>
      <c r="D226" s="149">
        <f t="shared" si="23"/>
        <v>192</v>
      </c>
      <c r="E226" s="150">
        <f t="shared" si="22"/>
        <v>0</v>
      </c>
      <c r="F226" s="151" t="e">
        <f t="shared" si="17"/>
        <v>#N/A</v>
      </c>
      <c r="G226" s="152">
        <f t="shared" si="18"/>
        <v>0</v>
      </c>
      <c r="H226" s="151" t="e">
        <f t="shared" si="19"/>
        <v>#N/A</v>
      </c>
      <c r="I226" s="153">
        <f t="shared" si="20"/>
        <v>0</v>
      </c>
      <c r="J226" s="153">
        <f t="shared" si="21"/>
        <v>0</v>
      </c>
      <c r="K226" s="154" t="e">
        <f t="shared" si="24"/>
        <v>#N/A</v>
      </c>
      <c r="L226" s="4"/>
      <c r="M226" s="8"/>
      <c r="N226" s="8"/>
      <c r="O226" s="8"/>
      <c r="P226" s="4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 ht="15" hidden="1" customHeight="1">
      <c r="A227" s="17"/>
      <c r="B227" s="17"/>
      <c r="C227" s="97"/>
      <c r="D227" s="149">
        <f t="shared" si="23"/>
        <v>193</v>
      </c>
      <c r="E227" s="150">
        <f t="shared" si="22"/>
        <v>0</v>
      </c>
      <c r="F227" s="151" t="e">
        <f t="shared" ref="F227:F274" si="25">+E227*$F$18/12</f>
        <v>#N/A</v>
      </c>
      <c r="G227" s="152">
        <f t="shared" ref="G227:G274" si="26">+IF(D227&lt;=($F$17*12),$G$34-F227,0)</f>
        <v>0</v>
      </c>
      <c r="H227" s="151" t="e">
        <f t="shared" ref="H227:H274" si="27">+G227+F227</f>
        <v>#N/A</v>
      </c>
      <c r="I227" s="153">
        <f t="shared" ref="I227:I274" si="28">+E227/1000*$I$32</f>
        <v>0</v>
      </c>
      <c r="J227" s="153">
        <f t="shared" ref="J227:J274" si="29">+IF(D227&lt;=($F$17*12),$D$21/1000*$J$32,0)</f>
        <v>0</v>
      </c>
      <c r="K227" s="154" t="e">
        <f t="shared" si="24"/>
        <v>#N/A</v>
      </c>
      <c r="L227" s="4"/>
      <c r="M227" s="8"/>
      <c r="N227" s="8"/>
      <c r="O227" s="8"/>
      <c r="P227" s="4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 ht="15" hidden="1" customHeight="1">
      <c r="A228" s="17"/>
      <c r="B228" s="17"/>
      <c r="C228" s="97"/>
      <c r="D228" s="149">
        <f t="shared" si="23"/>
        <v>194</v>
      </c>
      <c r="E228" s="150">
        <f t="shared" ref="E228:E274" si="30">IF(E227-G227&gt;0.01,E227-G227,0)</f>
        <v>0</v>
      </c>
      <c r="F228" s="151" t="e">
        <f t="shared" si="25"/>
        <v>#N/A</v>
      </c>
      <c r="G228" s="152">
        <f t="shared" si="26"/>
        <v>0</v>
      </c>
      <c r="H228" s="151" t="e">
        <f t="shared" si="27"/>
        <v>#N/A</v>
      </c>
      <c r="I228" s="153">
        <f t="shared" si="28"/>
        <v>0</v>
      </c>
      <c r="J228" s="153">
        <f t="shared" si="29"/>
        <v>0</v>
      </c>
      <c r="K228" s="154" t="e">
        <f t="shared" si="24"/>
        <v>#N/A</v>
      </c>
      <c r="L228" s="4"/>
      <c r="M228" s="8"/>
      <c r="N228" s="8"/>
      <c r="O228" s="8"/>
      <c r="P228" s="4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 ht="15" hidden="1" customHeight="1">
      <c r="A229" s="17"/>
      <c r="B229" s="17"/>
      <c r="C229" s="97"/>
      <c r="D229" s="149">
        <f t="shared" ref="D229:D274" si="31">+D228+1</f>
        <v>195</v>
      </c>
      <c r="E229" s="150">
        <f t="shared" si="30"/>
        <v>0</v>
      </c>
      <c r="F229" s="151" t="e">
        <f t="shared" si="25"/>
        <v>#N/A</v>
      </c>
      <c r="G229" s="152">
        <f t="shared" si="26"/>
        <v>0</v>
      </c>
      <c r="H229" s="151" t="e">
        <f t="shared" si="27"/>
        <v>#N/A</v>
      </c>
      <c r="I229" s="153">
        <f t="shared" si="28"/>
        <v>0</v>
      </c>
      <c r="J229" s="153">
        <f t="shared" si="29"/>
        <v>0</v>
      </c>
      <c r="K229" s="154" t="e">
        <f t="shared" si="24"/>
        <v>#N/A</v>
      </c>
      <c r="L229" s="4"/>
      <c r="M229" s="8"/>
      <c r="N229" s="8"/>
      <c r="O229" s="8"/>
      <c r="P229" s="4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 ht="15" hidden="1" customHeight="1">
      <c r="A230" s="17"/>
      <c r="B230" s="17"/>
      <c r="C230" s="97"/>
      <c r="D230" s="149">
        <f t="shared" si="31"/>
        <v>196</v>
      </c>
      <c r="E230" s="150">
        <f t="shared" si="30"/>
        <v>0</v>
      </c>
      <c r="F230" s="151" t="e">
        <f t="shared" si="25"/>
        <v>#N/A</v>
      </c>
      <c r="G230" s="152">
        <f t="shared" si="26"/>
        <v>0</v>
      </c>
      <c r="H230" s="151" t="e">
        <f t="shared" si="27"/>
        <v>#N/A</v>
      </c>
      <c r="I230" s="153">
        <f t="shared" si="28"/>
        <v>0</v>
      </c>
      <c r="J230" s="153">
        <f t="shared" si="29"/>
        <v>0</v>
      </c>
      <c r="K230" s="154" t="e">
        <f t="shared" si="24"/>
        <v>#N/A</v>
      </c>
      <c r="L230" s="4"/>
      <c r="M230" s="8"/>
      <c r="N230" s="8"/>
      <c r="O230" s="8"/>
      <c r="P230" s="4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1:28" ht="15" hidden="1" customHeight="1">
      <c r="A231" s="17"/>
      <c r="B231" s="17"/>
      <c r="C231" s="97"/>
      <c r="D231" s="149">
        <f t="shared" si="31"/>
        <v>197</v>
      </c>
      <c r="E231" s="150">
        <f t="shared" si="30"/>
        <v>0</v>
      </c>
      <c r="F231" s="151" t="e">
        <f t="shared" si="25"/>
        <v>#N/A</v>
      </c>
      <c r="G231" s="152">
        <f t="shared" si="26"/>
        <v>0</v>
      </c>
      <c r="H231" s="151" t="e">
        <f t="shared" si="27"/>
        <v>#N/A</v>
      </c>
      <c r="I231" s="153">
        <f t="shared" si="28"/>
        <v>0</v>
      </c>
      <c r="J231" s="153">
        <f t="shared" si="29"/>
        <v>0</v>
      </c>
      <c r="K231" s="154" t="e">
        <f t="shared" si="24"/>
        <v>#N/A</v>
      </c>
      <c r="L231" s="4"/>
      <c r="M231" s="8"/>
      <c r="N231" s="8"/>
      <c r="O231" s="8"/>
      <c r="P231" s="4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ht="15" hidden="1" customHeight="1">
      <c r="A232" s="17"/>
      <c r="B232" s="17"/>
      <c r="C232" s="97"/>
      <c r="D232" s="149">
        <f t="shared" si="31"/>
        <v>198</v>
      </c>
      <c r="E232" s="150">
        <f t="shared" si="30"/>
        <v>0</v>
      </c>
      <c r="F232" s="151" t="e">
        <f t="shared" si="25"/>
        <v>#N/A</v>
      </c>
      <c r="G232" s="152">
        <f t="shared" si="26"/>
        <v>0</v>
      </c>
      <c r="H232" s="151" t="e">
        <f t="shared" si="27"/>
        <v>#N/A</v>
      </c>
      <c r="I232" s="153">
        <f t="shared" si="28"/>
        <v>0</v>
      </c>
      <c r="J232" s="153">
        <f t="shared" si="29"/>
        <v>0</v>
      </c>
      <c r="K232" s="154" t="e">
        <f t="shared" si="24"/>
        <v>#N/A</v>
      </c>
      <c r="L232" s="4"/>
      <c r="M232" s="8"/>
      <c r="N232" s="8"/>
      <c r="O232" s="8"/>
      <c r="P232" s="4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1:28" ht="15" hidden="1" customHeight="1">
      <c r="A233" s="17"/>
      <c r="B233" s="17"/>
      <c r="C233" s="97"/>
      <c r="D233" s="149">
        <f t="shared" si="31"/>
        <v>199</v>
      </c>
      <c r="E233" s="150">
        <f t="shared" si="30"/>
        <v>0</v>
      </c>
      <c r="F233" s="151" t="e">
        <f t="shared" si="25"/>
        <v>#N/A</v>
      </c>
      <c r="G233" s="152">
        <f t="shared" si="26"/>
        <v>0</v>
      </c>
      <c r="H233" s="151" t="e">
        <f t="shared" si="27"/>
        <v>#N/A</v>
      </c>
      <c r="I233" s="153">
        <f t="shared" si="28"/>
        <v>0</v>
      </c>
      <c r="J233" s="153">
        <f t="shared" si="29"/>
        <v>0</v>
      </c>
      <c r="K233" s="154" t="e">
        <f t="shared" si="24"/>
        <v>#N/A</v>
      </c>
      <c r="L233" s="4"/>
      <c r="M233" s="8"/>
      <c r="N233" s="8"/>
      <c r="O233" s="8"/>
      <c r="P233" s="4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ht="15" hidden="1" customHeight="1">
      <c r="A234" s="17"/>
      <c r="B234" s="17"/>
      <c r="C234" s="97"/>
      <c r="D234" s="149">
        <f t="shared" si="31"/>
        <v>200</v>
      </c>
      <c r="E234" s="150">
        <f t="shared" si="30"/>
        <v>0</v>
      </c>
      <c r="F234" s="151" t="e">
        <f t="shared" si="25"/>
        <v>#N/A</v>
      </c>
      <c r="G234" s="152">
        <f t="shared" si="26"/>
        <v>0</v>
      </c>
      <c r="H234" s="151" t="e">
        <f t="shared" si="27"/>
        <v>#N/A</v>
      </c>
      <c r="I234" s="153">
        <f t="shared" si="28"/>
        <v>0</v>
      </c>
      <c r="J234" s="153">
        <f t="shared" si="29"/>
        <v>0</v>
      </c>
      <c r="K234" s="154" t="e">
        <f t="shared" si="24"/>
        <v>#N/A</v>
      </c>
      <c r="L234" s="4"/>
      <c r="M234" s="8"/>
      <c r="N234" s="8"/>
      <c r="O234" s="8"/>
      <c r="P234" s="4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 ht="15" hidden="1" customHeight="1">
      <c r="A235" s="17"/>
      <c r="B235" s="17"/>
      <c r="C235" s="97"/>
      <c r="D235" s="149">
        <f t="shared" si="31"/>
        <v>201</v>
      </c>
      <c r="E235" s="150">
        <f t="shared" si="30"/>
        <v>0</v>
      </c>
      <c r="F235" s="151" t="e">
        <f t="shared" si="25"/>
        <v>#N/A</v>
      </c>
      <c r="G235" s="152">
        <f t="shared" si="26"/>
        <v>0</v>
      </c>
      <c r="H235" s="151" t="e">
        <f t="shared" si="27"/>
        <v>#N/A</v>
      </c>
      <c r="I235" s="153">
        <f t="shared" si="28"/>
        <v>0</v>
      </c>
      <c r="J235" s="153">
        <f t="shared" si="29"/>
        <v>0</v>
      </c>
      <c r="K235" s="154" t="e">
        <f t="shared" si="24"/>
        <v>#N/A</v>
      </c>
      <c r="L235" s="4"/>
      <c r="M235" s="8"/>
      <c r="N235" s="8"/>
      <c r="O235" s="8"/>
      <c r="P235" s="4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 ht="15" hidden="1" customHeight="1">
      <c r="A236" s="17"/>
      <c r="B236" s="17"/>
      <c r="C236" s="97"/>
      <c r="D236" s="149">
        <f t="shared" si="31"/>
        <v>202</v>
      </c>
      <c r="E236" s="150">
        <f t="shared" si="30"/>
        <v>0</v>
      </c>
      <c r="F236" s="151" t="e">
        <f t="shared" si="25"/>
        <v>#N/A</v>
      </c>
      <c r="G236" s="152">
        <f t="shared" si="26"/>
        <v>0</v>
      </c>
      <c r="H236" s="151" t="e">
        <f t="shared" si="27"/>
        <v>#N/A</v>
      </c>
      <c r="I236" s="153">
        <f t="shared" si="28"/>
        <v>0</v>
      </c>
      <c r="J236" s="153">
        <f t="shared" si="29"/>
        <v>0</v>
      </c>
      <c r="K236" s="154" t="e">
        <f t="shared" si="24"/>
        <v>#N/A</v>
      </c>
      <c r="L236" s="4"/>
      <c r="M236" s="8"/>
      <c r="N236" s="8"/>
      <c r="O236" s="8"/>
      <c r="P236" s="4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1:28" ht="15" hidden="1" customHeight="1">
      <c r="A237" s="17"/>
      <c r="B237" s="17"/>
      <c r="C237" s="97"/>
      <c r="D237" s="149">
        <f t="shared" si="31"/>
        <v>203</v>
      </c>
      <c r="E237" s="150">
        <f t="shared" si="30"/>
        <v>0</v>
      </c>
      <c r="F237" s="151" t="e">
        <f t="shared" si="25"/>
        <v>#N/A</v>
      </c>
      <c r="G237" s="152">
        <f t="shared" si="26"/>
        <v>0</v>
      </c>
      <c r="H237" s="151" t="e">
        <f t="shared" si="27"/>
        <v>#N/A</v>
      </c>
      <c r="I237" s="153">
        <f t="shared" si="28"/>
        <v>0</v>
      </c>
      <c r="J237" s="153">
        <f t="shared" si="29"/>
        <v>0</v>
      </c>
      <c r="K237" s="154" t="e">
        <f t="shared" si="24"/>
        <v>#N/A</v>
      </c>
      <c r="L237" s="4"/>
      <c r="M237" s="8"/>
      <c r="N237" s="8"/>
      <c r="O237" s="8"/>
      <c r="P237" s="4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 ht="15" hidden="1" customHeight="1">
      <c r="A238" s="17"/>
      <c r="B238" s="17"/>
      <c r="C238" s="97"/>
      <c r="D238" s="149">
        <f t="shared" si="31"/>
        <v>204</v>
      </c>
      <c r="E238" s="150">
        <f t="shared" si="30"/>
        <v>0</v>
      </c>
      <c r="F238" s="151" t="e">
        <f t="shared" si="25"/>
        <v>#N/A</v>
      </c>
      <c r="G238" s="152">
        <f t="shared" si="26"/>
        <v>0</v>
      </c>
      <c r="H238" s="151" t="e">
        <f t="shared" si="27"/>
        <v>#N/A</v>
      </c>
      <c r="I238" s="153">
        <f t="shared" si="28"/>
        <v>0</v>
      </c>
      <c r="J238" s="153">
        <f t="shared" si="29"/>
        <v>0</v>
      </c>
      <c r="K238" s="154" t="e">
        <f t="shared" si="24"/>
        <v>#N/A</v>
      </c>
      <c r="L238" s="4"/>
      <c r="M238" s="8"/>
      <c r="N238" s="8"/>
      <c r="O238" s="8"/>
      <c r="P238" s="4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1:28" ht="15" hidden="1" customHeight="1">
      <c r="A239" s="17"/>
      <c r="B239" s="17"/>
      <c r="C239" s="97"/>
      <c r="D239" s="149">
        <f t="shared" si="31"/>
        <v>205</v>
      </c>
      <c r="E239" s="150">
        <f t="shared" si="30"/>
        <v>0</v>
      </c>
      <c r="F239" s="151" t="e">
        <f t="shared" si="25"/>
        <v>#N/A</v>
      </c>
      <c r="G239" s="152">
        <f t="shared" si="26"/>
        <v>0</v>
      </c>
      <c r="H239" s="151" t="e">
        <f t="shared" si="27"/>
        <v>#N/A</v>
      </c>
      <c r="I239" s="153">
        <f t="shared" si="28"/>
        <v>0</v>
      </c>
      <c r="J239" s="153">
        <f t="shared" si="29"/>
        <v>0</v>
      </c>
      <c r="K239" s="154" t="e">
        <f t="shared" si="24"/>
        <v>#N/A</v>
      </c>
      <c r="L239" s="4"/>
      <c r="M239" s="8"/>
      <c r="N239" s="8"/>
      <c r="O239" s="8"/>
      <c r="P239" s="4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ht="15" hidden="1" customHeight="1">
      <c r="A240" s="17"/>
      <c r="B240" s="17"/>
      <c r="C240" s="97"/>
      <c r="D240" s="149">
        <f t="shared" si="31"/>
        <v>206</v>
      </c>
      <c r="E240" s="150">
        <f t="shared" si="30"/>
        <v>0</v>
      </c>
      <c r="F240" s="151" t="e">
        <f t="shared" si="25"/>
        <v>#N/A</v>
      </c>
      <c r="G240" s="152">
        <f t="shared" si="26"/>
        <v>0</v>
      </c>
      <c r="H240" s="151" t="e">
        <f t="shared" si="27"/>
        <v>#N/A</v>
      </c>
      <c r="I240" s="153">
        <f t="shared" si="28"/>
        <v>0</v>
      </c>
      <c r="J240" s="153">
        <f t="shared" si="29"/>
        <v>0</v>
      </c>
      <c r="K240" s="154" t="e">
        <f t="shared" si="24"/>
        <v>#N/A</v>
      </c>
      <c r="L240" s="4"/>
      <c r="M240" s="8"/>
      <c r="N240" s="8"/>
      <c r="O240" s="8"/>
      <c r="P240" s="4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1:28" ht="15" hidden="1" customHeight="1">
      <c r="A241" s="17"/>
      <c r="B241" s="17"/>
      <c r="C241" s="97"/>
      <c r="D241" s="149">
        <f t="shared" si="31"/>
        <v>207</v>
      </c>
      <c r="E241" s="150">
        <f t="shared" si="30"/>
        <v>0</v>
      </c>
      <c r="F241" s="151" t="e">
        <f t="shared" si="25"/>
        <v>#N/A</v>
      </c>
      <c r="G241" s="152">
        <f t="shared" si="26"/>
        <v>0</v>
      </c>
      <c r="H241" s="151" t="e">
        <f t="shared" si="27"/>
        <v>#N/A</v>
      </c>
      <c r="I241" s="153">
        <f t="shared" si="28"/>
        <v>0</v>
      </c>
      <c r="J241" s="153">
        <f t="shared" si="29"/>
        <v>0</v>
      </c>
      <c r="K241" s="154" t="e">
        <f t="shared" si="24"/>
        <v>#N/A</v>
      </c>
      <c r="L241" s="4"/>
      <c r="M241" s="8"/>
      <c r="N241" s="8"/>
      <c r="O241" s="8"/>
      <c r="P241" s="4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 ht="15" hidden="1" customHeight="1">
      <c r="A242" s="17"/>
      <c r="B242" s="17"/>
      <c r="C242" s="97"/>
      <c r="D242" s="149">
        <f t="shared" si="31"/>
        <v>208</v>
      </c>
      <c r="E242" s="150">
        <f t="shared" si="30"/>
        <v>0</v>
      </c>
      <c r="F242" s="151" t="e">
        <f t="shared" si="25"/>
        <v>#N/A</v>
      </c>
      <c r="G242" s="152">
        <f t="shared" si="26"/>
        <v>0</v>
      </c>
      <c r="H242" s="151" t="e">
        <f t="shared" si="27"/>
        <v>#N/A</v>
      </c>
      <c r="I242" s="153">
        <f t="shared" si="28"/>
        <v>0</v>
      </c>
      <c r="J242" s="153">
        <f t="shared" si="29"/>
        <v>0</v>
      </c>
      <c r="K242" s="154" t="e">
        <f t="shared" si="24"/>
        <v>#N/A</v>
      </c>
      <c r="L242" s="4"/>
      <c r="M242" s="8"/>
      <c r="N242" s="8"/>
      <c r="O242" s="8"/>
      <c r="P242" s="4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1:28" ht="15" hidden="1" customHeight="1">
      <c r="A243" s="17"/>
      <c r="B243" s="17"/>
      <c r="C243" s="97"/>
      <c r="D243" s="149">
        <f t="shared" si="31"/>
        <v>209</v>
      </c>
      <c r="E243" s="150">
        <f t="shared" si="30"/>
        <v>0</v>
      </c>
      <c r="F243" s="151" t="e">
        <f t="shared" si="25"/>
        <v>#N/A</v>
      </c>
      <c r="G243" s="152">
        <f t="shared" si="26"/>
        <v>0</v>
      </c>
      <c r="H243" s="151" t="e">
        <f t="shared" si="27"/>
        <v>#N/A</v>
      </c>
      <c r="I243" s="153">
        <f t="shared" si="28"/>
        <v>0</v>
      </c>
      <c r="J243" s="153">
        <f t="shared" si="29"/>
        <v>0</v>
      </c>
      <c r="K243" s="154" t="e">
        <f t="shared" si="24"/>
        <v>#N/A</v>
      </c>
      <c r="L243" s="4"/>
      <c r="M243" s="8"/>
      <c r="N243" s="8"/>
      <c r="O243" s="8"/>
      <c r="P243" s="4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 ht="15" hidden="1" customHeight="1">
      <c r="A244" s="17"/>
      <c r="B244" s="17"/>
      <c r="C244" s="97"/>
      <c r="D244" s="149">
        <f t="shared" si="31"/>
        <v>210</v>
      </c>
      <c r="E244" s="150">
        <f t="shared" si="30"/>
        <v>0</v>
      </c>
      <c r="F244" s="151" t="e">
        <f t="shared" si="25"/>
        <v>#N/A</v>
      </c>
      <c r="G244" s="152">
        <f t="shared" si="26"/>
        <v>0</v>
      </c>
      <c r="H244" s="151" t="e">
        <f t="shared" si="27"/>
        <v>#N/A</v>
      </c>
      <c r="I244" s="153">
        <f t="shared" si="28"/>
        <v>0</v>
      </c>
      <c r="J244" s="153">
        <f t="shared" si="29"/>
        <v>0</v>
      </c>
      <c r="K244" s="154" t="e">
        <f t="shared" si="24"/>
        <v>#N/A</v>
      </c>
      <c r="L244" s="4"/>
      <c r="M244" s="8"/>
      <c r="N244" s="8"/>
      <c r="O244" s="8"/>
      <c r="P244" s="4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1:28" ht="15" hidden="1" customHeight="1">
      <c r="A245" s="17"/>
      <c r="B245" s="17"/>
      <c r="C245" s="97"/>
      <c r="D245" s="149">
        <f t="shared" si="31"/>
        <v>211</v>
      </c>
      <c r="E245" s="150">
        <f t="shared" si="30"/>
        <v>0</v>
      </c>
      <c r="F245" s="151" t="e">
        <f t="shared" si="25"/>
        <v>#N/A</v>
      </c>
      <c r="G245" s="152">
        <f t="shared" si="26"/>
        <v>0</v>
      </c>
      <c r="H245" s="151" t="e">
        <f t="shared" si="27"/>
        <v>#N/A</v>
      </c>
      <c r="I245" s="153">
        <f t="shared" si="28"/>
        <v>0</v>
      </c>
      <c r="J245" s="153">
        <f t="shared" si="29"/>
        <v>0</v>
      </c>
      <c r="K245" s="154" t="e">
        <f t="shared" si="24"/>
        <v>#N/A</v>
      </c>
      <c r="L245" s="4"/>
      <c r="M245" s="8"/>
      <c r="N245" s="8"/>
      <c r="O245" s="8"/>
      <c r="P245" s="4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 ht="15" hidden="1" customHeight="1">
      <c r="A246" s="17"/>
      <c r="B246" s="17"/>
      <c r="C246" s="97"/>
      <c r="D246" s="149">
        <f t="shared" si="31"/>
        <v>212</v>
      </c>
      <c r="E246" s="150">
        <f t="shared" si="30"/>
        <v>0</v>
      </c>
      <c r="F246" s="151" t="e">
        <f t="shared" si="25"/>
        <v>#N/A</v>
      </c>
      <c r="G246" s="152">
        <f t="shared" si="26"/>
        <v>0</v>
      </c>
      <c r="H246" s="151" t="e">
        <f t="shared" si="27"/>
        <v>#N/A</v>
      </c>
      <c r="I246" s="153">
        <f t="shared" si="28"/>
        <v>0</v>
      </c>
      <c r="J246" s="153">
        <f t="shared" si="29"/>
        <v>0</v>
      </c>
      <c r="K246" s="154" t="e">
        <f t="shared" si="24"/>
        <v>#N/A</v>
      </c>
      <c r="L246" s="4"/>
      <c r="M246" s="8"/>
      <c r="N246" s="8"/>
      <c r="O246" s="8"/>
      <c r="P246" s="4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15" hidden="1" customHeight="1">
      <c r="A247" s="17"/>
      <c r="B247" s="17"/>
      <c r="C247" s="97"/>
      <c r="D247" s="149">
        <f t="shared" si="31"/>
        <v>213</v>
      </c>
      <c r="E247" s="150">
        <f t="shared" si="30"/>
        <v>0</v>
      </c>
      <c r="F247" s="151" t="e">
        <f t="shared" si="25"/>
        <v>#N/A</v>
      </c>
      <c r="G247" s="152">
        <f t="shared" si="26"/>
        <v>0</v>
      </c>
      <c r="H247" s="151" t="e">
        <f t="shared" si="27"/>
        <v>#N/A</v>
      </c>
      <c r="I247" s="153">
        <f t="shared" si="28"/>
        <v>0</v>
      </c>
      <c r="J247" s="153">
        <f t="shared" si="29"/>
        <v>0</v>
      </c>
      <c r="K247" s="154" t="e">
        <f t="shared" si="24"/>
        <v>#N/A</v>
      </c>
      <c r="L247" s="4"/>
      <c r="M247" s="8"/>
      <c r="N247" s="8"/>
      <c r="O247" s="8"/>
      <c r="P247" s="4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1:28" ht="15" hidden="1" customHeight="1">
      <c r="A248" s="17"/>
      <c r="B248" s="17"/>
      <c r="C248" s="97"/>
      <c r="D248" s="149">
        <f t="shared" si="31"/>
        <v>214</v>
      </c>
      <c r="E248" s="150">
        <f t="shared" si="30"/>
        <v>0</v>
      </c>
      <c r="F248" s="151" t="e">
        <f t="shared" si="25"/>
        <v>#N/A</v>
      </c>
      <c r="G248" s="152">
        <f t="shared" si="26"/>
        <v>0</v>
      </c>
      <c r="H248" s="151" t="e">
        <f t="shared" si="27"/>
        <v>#N/A</v>
      </c>
      <c r="I248" s="153">
        <f t="shared" si="28"/>
        <v>0</v>
      </c>
      <c r="J248" s="153">
        <f t="shared" si="29"/>
        <v>0</v>
      </c>
      <c r="K248" s="154" t="e">
        <f t="shared" si="24"/>
        <v>#N/A</v>
      </c>
      <c r="L248" s="4"/>
      <c r="M248" s="8"/>
      <c r="N248" s="8"/>
      <c r="O248" s="8"/>
      <c r="P248" s="4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 ht="15" hidden="1" customHeight="1">
      <c r="A249" s="17"/>
      <c r="B249" s="17"/>
      <c r="C249" s="97"/>
      <c r="D249" s="149">
        <f t="shared" si="31"/>
        <v>215</v>
      </c>
      <c r="E249" s="150">
        <f t="shared" si="30"/>
        <v>0</v>
      </c>
      <c r="F249" s="151" t="e">
        <f t="shared" si="25"/>
        <v>#N/A</v>
      </c>
      <c r="G249" s="152">
        <f t="shared" si="26"/>
        <v>0</v>
      </c>
      <c r="H249" s="151" t="e">
        <f t="shared" si="27"/>
        <v>#N/A</v>
      </c>
      <c r="I249" s="153">
        <f t="shared" si="28"/>
        <v>0</v>
      </c>
      <c r="J249" s="153">
        <f t="shared" si="29"/>
        <v>0</v>
      </c>
      <c r="K249" s="154" t="e">
        <f t="shared" si="24"/>
        <v>#N/A</v>
      </c>
      <c r="L249" s="4"/>
      <c r="M249" s="8"/>
      <c r="N249" s="8"/>
      <c r="O249" s="8"/>
      <c r="P249" s="4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 ht="15" hidden="1" customHeight="1">
      <c r="A250" s="17"/>
      <c r="B250" s="17"/>
      <c r="C250" s="97"/>
      <c r="D250" s="149">
        <f t="shared" si="31"/>
        <v>216</v>
      </c>
      <c r="E250" s="150">
        <f t="shared" si="30"/>
        <v>0</v>
      </c>
      <c r="F250" s="151" t="e">
        <f t="shared" si="25"/>
        <v>#N/A</v>
      </c>
      <c r="G250" s="152">
        <f t="shared" si="26"/>
        <v>0</v>
      </c>
      <c r="H250" s="151" t="e">
        <f t="shared" si="27"/>
        <v>#N/A</v>
      </c>
      <c r="I250" s="153">
        <f t="shared" si="28"/>
        <v>0</v>
      </c>
      <c r="J250" s="153">
        <f t="shared" si="29"/>
        <v>0</v>
      </c>
      <c r="K250" s="154" t="e">
        <f t="shared" si="24"/>
        <v>#N/A</v>
      </c>
      <c r="L250" s="4"/>
      <c r="M250" s="8"/>
      <c r="N250" s="8"/>
      <c r="O250" s="8"/>
      <c r="P250" s="4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pans="1:28" ht="15" hidden="1" customHeight="1">
      <c r="A251" s="17"/>
      <c r="B251" s="17"/>
      <c r="C251" s="97"/>
      <c r="D251" s="149">
        <f t="shared" si="31"/>
        <v>217</v>
      </c>
      <c r="E251" s="150">
        <f t="shared" si="30"/>
        <v>0</v>
      </c>
      <c r="F251" s="151" t="e">
        <f t="shared" si="25"/>
        <v>#N/A</v>
      </c>
      <c r="G251" s="152">
        <f t="shared" si="26"/>
        <v>0</v>
      </c>
      <c r="H251" s="151" t="e">
        <f t="shared" si="27"/>
        <v>#N/A</v>
      </c>
      <c r="I251" s="153">
        <f t="shared" si="28"/>
        <v>0</v>
      </c>
      <c r="J251" s="153">
        <f t="shared" si="29"/>
        <v>0</v>
      </c>
      <c r="K251" s="154" t="e">
        <f t="shared" si="24"/>
        <v>#N/A</v>
      </c>
      <c r="L251" s="4"/>
      <c r="M251" s="8"/>
      <c r="N251" s="8"/>
      <c r="O251" s="8"/>
      <c r="P251" s="4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 ht="15" hidden="1" customHeight="1">
      <c r="A252" s="17"/>
      <c r="B252" s="17"/>
      <c r="C252" s="97"/>
      <c r="D252" s="149">
        <f t="shared" si="31"/>
        <v>218</v>
      </c>
      <c r="E252" s="150">
        <f t="shared" si="30"/>
        <v>0</v>
      </c>
      <c r="F252" s="151" t="e">
        <f t="shared" si="25"/>
        <v>#N/A</v>
      </c>
      <c r="G252" s="152">
        <f t="shared" si="26"/>
        <v>0</v>
      </c>
      <c r="H252" s="151" t="e">
        <f t="shared" si="27"/>
        <v>#N/A</v>
      </c>
      <c r="I252" s="153">
        <f t="shared" si="28"/>
        <v>0</v>
      </c>
      <c r="J252" s="153">
        <f t="shared" si="29"/>
        <v>0</v>
      </c>
      <c r="K252" s="154" t="e">
        <f t="shared" si="24"/>
        <v>#N/A</v>
      </c>
      <c r="L252" s="4"/>
      <c r="M252" s="8"/>
      <c r="N252" s="8"/>
      <c r="O252" s="8"/>
      <c r="P252" s="4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 ht="15" hidden="1" customHeight="1">
      <c r="A253" s="17"/>
      <c r="B253" s="17"/>
      <c r="C253" s="97"/>
      <c r="D253" s="149">
        <f t="shared" si="31"/>
        <v>219</v>
      </c>
      <c r="E253" s="150">
        <f t="shared" si="30"/>
        <v>0</v>
      </c>
      <c r="F253" s="151" t="e">
        <f t="shared" si="25"/>
        <v>#N/A</v>
      </c>
      <c r="G253" s="152">
        <f t="shared" si="26"/>
        <v>0</v>
      </c>
      <c r="H253" s="151" t="e">
        <f t="shared" si="27"/>
        <v>#N/A</v>
      </c>
      <c r="I253" s="153">
        <f t="shared" si="28"/>
        <v>0</v>
      </c>
      <c r="J253" s="153">
        <f t="shared" si="29"/>
        <v>0</v>
      </c>
      <c r="K253" s="154" t="e">
        <f t="shared" si="24"/>
        <v>#N/A</v>
      </c>
      <c r="L253" s="4"/>
      <c r="M253" s="8"/>
      <c r="N253" s="8"/>
      <c r="O253" s="8"/>
      <c r="P253" s="4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pans="1:28" ht="15" hidden="1" customHeight="1">
      <c r="A254" s="17"/>
      <c r="B254" s="17"/>
      <c r="C254" s="97"/>
      <c r="D254" s="149">
        <f t="shared" si="31"/>
        <v>220</v>
      </c>
      <c r="E254" s="150">
        <f t="shared" si="30"/>
        <v>0</v>
      </c>
      <c r="F254" s="151" t="e">
        <f t="shared" si="25"/>
        <v>#N/A</v>
      </c>
      <c r="G254" s="152">
        <f t="shared" si="26"/>
        <v>0</v>
      </c>
      <c r="H254" s="151" t="e">
        <f t="shared" si="27"/>
        <v>#N/A</v>
      </c>
      <c r="I254" s="153">
        <f t="shared" si="28"/>
        <v>0</v>
      </c>
      <c r="J254" s="153">
        <f t="shared" si="29"/>
        <v>0</v>
      </c>
      <c r="K254" s="154" t="e">
        <f t="shared" si="24"/>
        <v>#N/A</v>
      </c>
      <c r="L254" s="4"/>
      <c r="M254" s="8"/>
      <c r="N254" s="8"/>
      <c r="O254" s="8"/>
      <c r="P254" s="4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pans="1:28" ht="15" hidden="1" customHeight="1">
      <c r="A255" s="17"/>
      <c r="B255" s="17"/>
      <c r="C255" s="97"/>
      <c r="D255" s="149">
        <f t="shared" si="31"/>
        <v>221</v>
      </c>
      <c r="E255" s="150">
        <f t="shared" si="30"/>
        <v>0</v>
      </c>
      <c r="F255" s="151" t="e">
        <f t="shared" si="25"/>
        <v>#N/A</v>
      </c>
      <c r="G255" s="152">
        <f t="shared" si="26"/>
        <v>0</v>
      </c>
      <c r="H255" s="151" t="e">
        <f t="shared" si="27"/>
        <v>#N/A</v>
      </c>
      <c r="I255" s="153">
        <f t="shared" si="28"/>
        <v>0</v>
      </c>
      <c r="J255" s="153">
        <f t="shared" si="29"/>
        <v>0</v>
      </c>
      <c r="K255" s="154" t="e">
        <f t="shared" si="24"/>
        <v>#N/A</v>
      </c>
      <c r="L255" s="4"/>
      <c r="M255" s="8"/>
      <c r="N255" s="8"/>
      <c r="O255" s="8"/>
      <c r="P255" s="4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1:28" ht="15" hidden="1" customHeight="1">
      <c r="A256" s="17"/>
      <c r="B256" s="17"/>
      <c r="C256" s="97"/>
      <c r="D256" s="149">
        <f t="shared" si="31"/>
        <v>222</v>
      </c>
      <c r="E256" s="150">
        <f t="shared" si="30"/>
        <v>0</v>
      </c>
      <c r="F256" s="151" t="e">
        <f t="shared" si="25"/>
        <v>#N/A</v>
      </c>
      <c r="G256" s="152">
        <f t="shared" si="26"/>
        <v>0</v>
      </c>
      <c r="H256" s="151" t="e">
        <f t="shared" si="27"/>
        <v>#N/A</v>
      </c>
      <c r="I256" s="153">
        <f t="shared" si="28"/>
        <v>0</v>
      </c>
      <c r="J256" s="153">
        <f t="shared" si="29"/>
        <v>0</v>
      </c>
      <c r="K256" s="154" t="e">
        <f t="shared" si="24"/>
        <v>#N/A</v>
      </c>
      <c r="L256" s="4"/>
      <c r="M256" s="8"/>
      <c r="N256" s="8"/>
      <c r="O256" s="8"/>
      <c r="P256" s="4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 ht="15" hidden="1" customHeight="1">
      <c r="A257" s="17"/>
      <c r="B257" s="17"/>
      <c r="C257" s="97"/>
      <c r="D257" s="149">
        <f t="shared" si="31"/>
        <v>223</v>
      </c>
      <c r="E257" s="150">
        <f t="shared" si="30"/>
        <v>0</v>
      </c>
      <c r="F257" s="151" t="e">
        <f t="shared" si="25"/>
        <v>#N/A</v>
      </c>
      <c r="G257" s="152">
        <f t="shared" si="26"/>
        <v>0</v>
      </c>
      <c r="H257" s="151" t="e">
        <f t="shared" si="27"/>
        <v>#N/A</v>
      </c>
      <c r="I257" s="153">
        <f t="shared" si="28"/>
        <v>0</v>
      </c>
      <c r="J257" s="153">
        <f t="shared" si="29"/>
        <v>0</v>
      </c>
      <c r="K257" s="154" t="e">
        <f t="shared" si="24"/>
        <v>#N/A</v>
      </c>
      <c r="L257" s="4"/>
      <c r="M257" s="8"/>
      <c r="N257" s="8"/>
      <c r="O257" s="8"/>
      <c r="P257" s="4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1:28" ht="15" hidden="1" customHeight="1">
      <c r="A258" s="17"/>
      <c r="B258" s="17"/>
      <c r="C258" s="97"/>
      <c r="D258" s="149">
        <f t="shared" si="31"/>
        <v>224</v>
      </c>
      <c r="E258" s="150">
        <f t="shared" si="30"/>
        <v>0</v>
      </c>
      <c r="F258" s="151" t="e">
        <f t="shared" si="25"/>
        <v>#N/A</v>
      </c>
      <c r="G258" s="152">
        <f t="shared" si="26"/>
        <v>0</v>
      </c>
      <c r="H258" s="151" t="e">
        <f t="shared" si="27"/>
        <v>#N/A</v>
      </c>
      <c r="I258" s="153">
        <f t="shared" si="28"/>
        <v>0</v>
      </c>
      <c r="J258" s="153">
        <f t="shared" si="29"/>
        <v>0</v>
      </c>
      <c r="K258" s="154" t="e">
        <f t="shared" si="24"/>
        <v>#N/A</v>
      </c>
      <c r="L258" s="4"/>
      <c r="M258" s="8"/>
      <c r="N258" s="8"/>
      <c r="O258" s="8"/>
      <c r="P258" s="4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pans="1:28" ht="15" hidden="1" customHeight="1">
      <c r="A259" s="17"/>
      <c r="B259" s="17"/>
      <c r="C259" s="97"/>
      <c r="D259" s="149">
        <f t="shared" si="31"/>
        <v>225</v>
      </c>
      <c r="E259" s="150">
        <f t="shared" si="30"/>
        <v>0</v>
      </c>
      <c r="F259" s="151" t="e">
        <f t="shared" si="25"/>
        <v>#N/A</v>
      </c>
      <c r="G259" s="152">
        <f t="shared" si="26"/>
        <v>0</v>
      </c>
      <c r="H259" s="151" t="e">
        <f t="shared" si="27"/>
        <v>#N/A</v>
      </c>
      <c r="I259" s="153">
        <f t="shared" si="28"/>
        <v>0</v>
      </c>
      <c r="J259" s="153">
        <f t="shared" si="29"/>
        <v>0</v>
      </c>
      <c r="K259" s="154" t="e">
        <f t="shared" si="24"/>
        <v>#N/A</v>
      </c>
      <c r="L259" s="4"/>
      <c r="M259" s="8"/>
      <c r="N259" s="8"/>
      <c r="O259" s="8"/>
      <c r="P259" s="4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 ht="15" hidden="1" customHeight="1">
      <c r="A260" s="17"/>
      <c r="B260" s="17"/>
      <c r="C260" s="97"/>
      <c r="D260" s="149">
        <f t="shared" si="31"/>
        <v>226</v>
      </c>
      <c r="E260" s="150">
        <f t="shared" si="30"/>
        <v>0</v>
      </c>
      <c r="F260" s="151" t="e">
        <f t="shared" si="25"/>
        <v>#N/A</v>
      </c>
      <c r="G260" s="152">
        <f t="shared" si="26"/>
        <v>0</v>
      </c>
      <c r="H260" s="151" t="e">
        <f t="shared" si="27"/>
        <v>#N/A</v>
      </c>
      <c r="I260" s="153">
        <f t="shared" si="28"/>
        <v>0</v>
      </c>
      <c r="J260" s="153">
        <f t="shared" si="29"/>
        <v>0</v>
      </c>
      <c r="K260" s="154" t="e">
        <f t="shared" si="24"/>
        <v>#N/A</v>
      </c>
      <c r="L260" s="4"/>
      <c r="M260" s="8"/>
      <c r="N260" s="8"/>
      <c r="O260" s="8"/>
      <c r="P260" s="4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 ht="15" hidden="1" customHeight="1">
      <c r="A261" s="17"/>
      <c r="B261" s="17"/>
      <c r="C261" s="97"/>
      <c r="D261" s="149">
        <f t="shared" si="31"/>
        <v>227</v>
      </c>
      <c r="E261" s="150">
        <f t="shared" si="30"/>
        <v>0</v>
      </c>
      <c r="F261" s="151" t="e">
        <f t="shared" si="25"/>
        <v>#N/A</v>
      </c>
      <c r="G261" s="152">
        <f t="shared" si="26"/>
        <v>0</v>
      </c>
      <c r="H261" s="151" t="e">
        <f t="shared" si="27"/>
        <v>#N/A</v>
      </c>
      <c r="I261" s="153">
        <f t="shared" si="28"/>
        <v>0</v>
      </c>
      <c r="J261" s="153">
        <f t="shared" si="29"/>
        <v>0</v>
      </c>
      <c r="K261" s="154" t="e">
        <f t="shared" si="24"/>
        <v>#N/A</v>
      </c>
      <c r="L261" s="4"/>
      <c r="M261" s="8"/>
      <c r="N261" s="8"/>
      <c r="O261" s="8"/>
      <c r="P261" s="4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1:28" ht="15" hidden="1" customHeight="1">
      <c r="A262" s="17"/>
      <c r="B262" s="17"/>
      <c r="C262" s="97"/>
      <c r="D262" s="149">
        <f t="shared" si="31"/>
        <v>228</v>
      </c>
      <c r="E262" s="150">
        <f t="shared" si="30"/>
        <v>0</v>
      </c>
      <c r="F262" s="151" t="e">
        <f t="shared" si="25"/>
        <v>#N/A</v>
      </c>
      <c r="G262" s="152">
        <f t="shared" si="26"/>
        <v>0</v>
      </c>
      <c r="H262" s="151" t="e">
        <f t="shared" si="27"/>
        <v>#N/A</v>
      </c>
      <c r="I262" s="153">
        <f t="shared" si="28"/>
        <v>0</v>
      </c>
      <c r="J262" s="153">
        <f t="shared" si="29"/>
        <v>0</v>
      </c>
      <c r="K262" s="154" t="e">
        <f t="shared" si="24"/>
        <v>#N/A</v>
      </c>
      <c r="L262" s="4"/>
      <c r="M262" s="8"/>
      <c r="N262" s="8"/>
      <c r="O262" s="8"/>
      <c r="P262" s="4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pans="1:28" ht="15" hidden="1" customHeight="1">
      <c r="A263" s="17"/>
      <c r="B263" s="17"/>
      <c r="C263" s="97"/>
      <c r="D263" s="149">
        <f t="shared" si="31"/>
        <v>229</v>
      </c>
      <c r="E263" s="150">
        <f t="shared" si="30"/>
        <v>0</v>
      </c>
      <c r="F263" s="151" t="e">
        <f t="shared" si="25"/>
        <v>#N/A</v>
      </c>
      <c r="G263" s="152">
        <f t="shared" si="26"/>
        <v>0</v>
      </c>
      <c r="H263" s="151" t="e">
        <f t="shared" si="27"/>
        <v>#N/A</v>
      </c>
      <c r="I263" s="153">
        <f t="shared" si="28"/>
        <v>0</v>
      </c>
      <c r="J263" s="153">
        <f t="shared" si="29"/>
        <v>0</v>
      </c>
      <c r="K263" s="154" t="e">
        <f t="shared" si="24"/>
        <v>#N/A</v>
      </c>
      <c r="L263" s="4"/>
      <c r="M263" s="8"/>
      <c r="N263" s="8"/>
      <c r="O263" s="8"/>
      <c r="P263" s="4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pans="1:28" ht="15" hidden="1" customHeight="1">
      <c r="A264" s="17"/>
      <c r="B264" s="17"/>
      <c r="C264" s="97"/>
      <c r="D264" s="149">
        <f t="shared" si="31"/>
        <v>230</v>
      </c>
      <c r="E264" s="150">
        <f t="shared" si="30"/>
        <v>0</v>
      </c>
      <c r="F264" s="151" t="e">
        <f t="shared" si="25"/>
        <v>#N/A</v>
      </c>
      <c r="G264" s="152">
        <f t="shared" si="26"/>
        <v>0</v>
      </c>
      <c r="H264" s="151" t="e">
        <f t="shared" si="27"/>
        <v>#N/A</v>
      </c>
      <c r="I264" s="153">
        <f t="shared" si="28"/>
        <v>0</v>
      </c>
      <c r="J264" s="153">
        <f t="shared" si="29"/>
        <v>0</v>
      </c>
      <c r="K264" s="154" t="e">
        <f t="shared" si="24"/>
        <v>#N/A</v>
      </c>
      <c r="L264" s="4"/>
      <c r="M264" s="8"/>
      <c r="N264" s="8"/>
      <c r="O264" s="8"/>
      <c r="P264" s="4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pans="1:28" ht="15" hidden="1" customHeight="1">
      <c r="A265" s="17"/>
      <c r="B265" s="17"/>
      <c r="C265" s="97"/>
      <c r="D265" s="149">
        <f t="shared" si="31"/>
        <v>231</v>
      </c>
      <c r="E265" s="150">
        <f t="shared" si="30"/>
        <v>0</v>
      </c>
      <c r="F265" s="151" t="e">
        <f t="shared" si="25"/>
        <v>#N/A</v>
      </c>
      <c r="G265" s="152">
        <f t="shared" si="26"/>
        <v>0</v>
      </c>
      <c r="H265" s="151" t="e">
        <f t="shared" si="27"/>
        <v>#N/A</v>
      </c>
      <c r="I265" s="153">
        <f t="shared" si="28"/>
        <v>0</v>
      </c>
      <c r="J265" s="153">
        <f t="shared" si="29"/>
        <v>0</v>
      </c>
      <c r="K265" s="154" t="e">
        <f t="shared" si="24"/>
        <v>#N/A</v>
      </c>
      <c r="L265" s="4"/>
      <c r="M265" s="8"/>
      <c r="N265" s="8"/>
      <c r="O265" s="8"/>
      <c r="P265" s="4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pans="1:28" ht="15" hidden="1" customHeight="1">
      <c r="A266" s="17"/>
      <c r="B266" s="17"/>
      <c r="C266" s="97"/>
      <c r="D266" s="149">
        <f t="shared" si="31"/>
        <v>232</v>
      </c>
      <c r="E266" s="150">
        <f t="shared" si="30"/>
        <v>0</v>
      </c>
      <c r="F266" s="151" t="e">
        <f t="shared" si="25"/>
        <v>#N/A</v>
      </c>
      <c r="G266" s="152">
        <f t="shared" si="26"/>
        <v>0</v>
      </c>
      <c r="H266" s="151" t="e">
        <f t="shared" si="27"/>
        <v>#N/A</v>
      </c>
      <c r="I266" s="153">
        <f t="shared" si="28"/>
        <v>0</v>
      </c>
      <c r="J266" s="153">
        <f t="shared" si="29"/>
        <v>0</v>
      </c>
      <c r="K266" s="154" t="e">
        <f t="shared" si="24"/>
        <v>#N/A</v>
      </c>
      <c r="L266" s="4"/>
      <c r="M266" s="8"/>
      <c r="N266" s="8"/>
      <c r="O266" s="8"/>
      <c r="P266" s="4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pans="1:28" ht="15" hidden="1" customHeight="1">
      <c r="A267" s="17"/>
      <c r="B267" s="17"/>
      <c r="C267" s="97"/>
      <c r="D267" s="149">
        <f t="shared" si="31"/>
        <v>233</v>
      </c>
      <c r="E267" s="150">
        <f t="shared" si="30"/>
        <v>0</v>
      </c>
      <c r="F267" s="151" t="e">
        <f t="shared" si="25"/>
        <v>#N/A</v>
      </c>
      <c r="G267" s="152">
        <f t="shared" si="26"/>
        <v>0</v>
      </c>
      <c r="H267" s="151" t="e">
        <f t="shared" si="27"/>
        <v>#N/A</v>
      </c>
      <c r="I267" s="153">
        <f t="shared" si="28"/>
        <v>0</v>
      </c>
      <c r="J267" s="153">
        <f t="shared" si="29"/>
        <v>0</v>
      </c>
      <c r="K267" s="154" t="e">
        <f t="shared" si="24"/>
        <v>#N/A</v>
      </c>
      <c r="L267" s="4"/>
      <c r="M267" s="8"/>
      <c r="N267" s="8"/>
      <c r="O267" s="8"/>
      <c r="P267" s="4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pans="1:28" ht="15" hidden="1" customHeight="1">
      <c r="A268" s="17"/>
      <c r="B268" s="17"/>
      <c r="C268" s="97"/>
      <c r="D268" s="149">
        <f t="shared" si="31"/>
        <v>234</v>
      </c>
      <c r="E268" s="150">
        <f t="shared" si="30"/>
        <v>0</v>
      </c>
      <c r="F268" s="151" t="e">
        <f t="shared" si="25"/>
        <v>#N/A</v>
      </c>
      <c r="G268" s="152">
        <f t="shared" si="26"/>
        <v>0</v>
      </c>
      <c r="H268" s="151" t="e">
        <f t="shared" si="27"/>
        <v>#N/A</v>
      </c>
      <c r="I268" s="153">
        <f t="shared" si="28"/>
        <v>0</v>
      </c>
      <c r="J268" s="153">
        <f t="shared" si="29"/>
        <v>0</v>
      </c>
      <c r="K268" s="154" t="e">
        <f t="shared" si="24"/>
        <v>#N/A</v>
      </c>
      <c r="L268" s="4"/>
      <c r="M268" s="8"/>
      <c r="N268" s="8"/>
      <c r="O268" s="8"/>
      <c r="P268" s="4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 ht="15" hidden="1" customHeight="1">
      <c r="A269" s="17"/>
      <c r="B269" s="17"/>
      <c r="C269" s="97"/>
      <c r="D269" s="149">
        <f t="shared" si="31"/>
        <v>235</v>
      </c>
      <c r="E269" s="150">
        <f t="shared" si="30"/>
        <v>0</v>
      </c>
      <c r="F269" s="151" t="e">
        <f t="shared" si="25"/>
        <v>#N/A</v>
      </c>
      <c r="G269" s="152">
        <f t="shared" si="26"/>
        <v>0</v>
      </c>
      <c r="H269" s="151" t="e">
        <f t="shared" si="27"/>
        <v>#N/A</v>
      </c>
      <c r="I269" s="153">
        <f t="shared" si="28"/>
        <v>0</v>
      </c>
      <c r="J269" s="153">
        <f t="shared" si="29"/>
        <v>0</v>
      </c>
      <c r="K269" s="154" t="e">
        <f t="shared" si="24"/>
        <v>#N/A</v>
      </c>
      <c r="L269" s="4"/>
      <c r="M269" s="8"/>
      <c r="N269" s="8"/>
      <c r="O269" s="8"/>
      <c r="P269" s="4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pans="1:28" ht="15" hidden="1" customHeight="1">
      <c r="A270" s="17"/>
      <c r="B270" s="17"/>
      <c r="C270" s="97"/>
      <c r="D270" s="149">
        <f t="shared" si="31"/>
        <v>236</v>
      </c>
      <c r="E270" s="150">
        <f t="shared" si="30"/>
        <v>0</v>
      </c>
      <c r="F270" s="151" t="e">
        <f t="shared" si="25"/>
        <v>#N/A</v>
      </c>
      <c r="G270" s="152">
        <f t="shared" si="26"/>
        <v>0</v>
      </c>
      <c r="H270" s="151" t="e">
        <f t="shared" si="27"/>
        <v>#N/A</v>
      </c>
      <c r="I270" s="153">
        <f t="shared" si="28"/>
        <v>0</v>
      </c>
      <c r="J270" s="153">
        <f t="shared" si="29"/>
        <v>0</v>
      </c>
      <c r="K270" s="154" t="e">
        <f t="shared" si="24"/>
        <v>#N/A</v>
      </c>
      <c r="L270" s="4"/>
      <c r="M270" s="8"/>
      <c r="N270" s="8"/>
      <c r="O270" s="8"/>
      <c r="P270" s="4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ht="15" hidden="1" customHeight="1">
      <c r="A271" s="17"/>
      <c r="B271" s="17"/>
      <c r="C271" s="97"/>
      <c r="D271" s="149">
        <f t="shared" si="31"/>
        <v>237</v>
      </c>
      <c r="E271" s="150">
        <f t="shared" si="30"/>
        <v>0</v>
      </c>
      <c r="F271" s="151" t="e">
        <f t="shared" si="25"/>
        <v>#N/A</v>
      </c>
      <c r="G271" s="152">
        <f t="shared" si="26"/>
        <v>0</v>
      </c>
      <c r="H271" s="151" t="e">
        <f t="shared" si="27"/>
        <v>#N/A</v>
      </c>
      <c r="I271" s="153">
        <f t="shared" si="28"/>
        <v>0</v>
      </c>
      <c r="J271" s="153">
        <f t="shared" si="29"/>
        <v>0</v>
      </c>
      <c r="K271" s="154" t="e">
        <f t="shared" si="24"/>
        <v>#N/A</v>
      </c>
      <c r="L271" s="4"/>
      <c r="M271" s="8"/>
      <c r="N271" s="8"/>
      <c r="O271" s="8"/>
      <c r="P271" s="4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pans="1:28" ht="15" hidden="1" customHeight="1">
      <c r="A272" s="17"/>
      <c r="B272" s="17"/>
      <c r="C272" s="97"/>
      <c r="D272" s="149">
        <f t="shared" si="31"/>
        <v>238</v>
      </c>
      <c r="E272" s="150">
        <f t="shared" si="30"/>
        <v>0</v>
      </c>
      <c r="F272" s="151" t="e">
        <f t="shared" si="25"/>
        <v>#N/A</v>
      </c>
      <c r="G272" s="152">
        <f t="shared" si="26"/>
        <v>0</v>
      </c>
      <c r="H272" s="151" t="e">
        <f t="shared" si="27"/>
        <v>#N/A</v>
      </c>
      <c r="I272" s="153">
        <f t="shared" si="28"/>
        <v>0</v>
      </c>
      <c r="J272" s="153">
        <f t="shared" si="29"/>
        <v>0</v>
      </c>
      <c r="K272" s="154" t="e">
        <f t="shared" si="24"/>
        <v>#N/A</v>
      </c>
      <c r="L272" s="4"/>
      <c r="M272" s="8"/>
      <c r="N272" s="8"/>
      <c r="O272" s="8"/>
      <c r="P272" s="4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1:28" ht="15" hidden="1" customHeight="1">
      <c r="A273" s="17"/>
      <c r="B273" s="17"/>
      <c r="C273" s="97"/>
      <c r="D273" s="149">
        <f t="shared" si="31"/>
        <v>239</v>
      </c>
      <c r="E273" s="150">
        <f t="shared" si="30"/>
        <v>0</v>
      </c>
      <c r="F273" s="151" t="e">
        <f t="shared" si="25"/>
        <v>#N/A</v>
      </c>
      <c r="G273" s="152">
        <f t="shared" si="26"/>
        <v>0</v>
      </c>
      <c r="H273" s="151" t="e">
        <f t="shared" si="27"/>
        <v>#N/A</v>
      </c>
      <c r="I273" s="153">
        <f t="shared" si="28"/>
        <v>0</v>
      </c>
      <c r="J273" s="153">
        <f t="shared" si="29"/>
        <v>0</v>
      </c>
      <c r="K273" s="154" t="e">
        <f t="shared" si="24"/>
        <v>#N/A</v>
      </c>
      <c r="L273" s="4"/>
      <c r="M273" s="8"/>
      <c r="N273" s="8"/>
      <c r="O273" s="8"/>
      <c r="P273" s="4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 ht="15" hidden="1" customHeight="1">
      <c r="A274" s="17"/>
      <c r="B274" s="17"/>
      <c r="C274" s="97"/>
      <c r="D274" s="149">
        <f t="shared" si="31"/>
        <v>240</v>
      </c>
      <c r="E274" s="150">
        <f t="shared" si="30"/>
        <v>0</v>
      </c>
      <c r="F274" s="151" t="e">
        <f t="shared" si="25"/>
        <v>#N/A</v>
      </c>
      <c r="G274" s="152">
        <f t="shared" si="26"/>
        <v>0</v>
      </c>
      <c r="H274" s="151" t="e">
        <f t="shared" si="27"/>
        <v>#N/A</v>
      </c>
      <c r="I274" s="153">
        <f t="shared" si="28"/>
        <v>0</v>
      </c>
      <c r="J274" s="153">
        <f t="shared" si="29"/>
        <v>0</v>
      </c>
      <c r="K274" s="154" t="e">
        <f t="shared" si="24"/>
        <v>#N/A</v>
      </c>
      <c r="L274" s="4"/>
      <c r="M274" s="8"/>
      <c r="N274" s="8"/>
      <c r="O274" s="8"/>
      <c r="P274" s="4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1:28" ht="15" hidden="1" customHeight="1">
      <c r="A275" s="17"/>
      <c r="B275" s="17"/>
      <c r="C275" s="97"/>
      <c r="D275" s="156" t="s">
        <v>0</v>
      </c>
      <c r="E275" s="157"/>
      <c r="F275" s="158" t="e">
        <f t="shared" ref="F275:K275" si="32">SUM(F35:F274)</f>
        <v>#N/A</v>
      </c>
      <c r="G275" s="158">
        <f>SUM(G35:G274)</f>
        <v>0</v>
      </c>
      <c r="H275" s="158" t="e">
        <f t="shared" si="32"/>
        <v>#N/A</v>
      </c>
      <c r="I275" s="158">
        <f t="shared" si="32"/>
        <v>0</v>
      </c>
      <c r="J275" s="158">
        <f t="shared" si="32"/>
        <v>0</v>
      </c>
      <c r="K275" s="158" t="e">
        <f t="shared" si="32"/>
        <v>#N/A</v>
      </c>
      <c r="L275" s="4"/>
      <c r="M275" s="8"/>
      <c r="N275" s="8"/>
      <c r="O275" s="8"/>
      <c r="P275" s="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5" hidden="1" customHeight="1">
      <c r="A276" s="17"/>
      <c r="B276" s="17"/>
      <c r="C276" s="97"/>
      <c r="D276" s="99"/>
      <c r="E276" s="99"/>
      <c r="F276" s="99"/>
      <c r="G276" s="99"/>
      <c r="H276" s="99"/>
      <c r="I276" s="99"/>
      <c r="J276" s="99"/>
      <c r="K276" s="99"/>
      <c r="L276" s="9"/>
      <c r="M276" s="8"/>
      <c r="N276" s="8"/>
      <c r="O276" s="8"/>
      <c r="P276" s="4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1:28" ht="15" hidden="1" customHeight="1">
      <c r="A277" s="17"/>
      <c r="B277" s="17"/>
      <c r="C277" s="97"/>
      <c r="D277" s="99"/>
      <c r="E277" s="99"/>
      <c r="F277" s="99"/>
      <c r="G277" s="99"/>
      <c r="H277" s="99"/>
      <c r="I277" s="99"/>
      <c r="J277" s="99"/>
      <c r="K277" s="99"/>
      <c r="L277" s="9"/>
      <c r="M277" s="8"/>
      <c r="N277" s="8"/>
      <c r="O277" s="8"/>
      <c r="P277" s="4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1:28" ht="15" hidden="1" customHeight="1">
      <c r="A278" s="17"/>
      <c r="B278" s="17"/>
      <c r="C278" s="97"/>
      <c r="D278" s="99"/>
      <c r="E278" s="99"/>
      <c r="F278" s="99"/>
      <c r="G278" s="99"/>
      <c r="H278" s="99"/>
      <c r="I278" s="99"/>
      <c r="J278" s="99"/>
      <c r="K278" s="99"/>
      <c r="L278" s="9"/>
      <c r="M278" s="8"/>
      <c r="N278" s="8"/>
      <c r="O278" s="8"/>
      <c r="P278" s="4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1:28" ht="15" hidden="1" customHeight="1">
      <c r="A279" s="17"/>
      <c r="B279" s="17"/>
      <c r="C279" s="97"/>
      <c r="D279" s="99"/>
      <c r="E279" s="99"/>
      <c r="F279" s="99"/>
      <c r="G279" s="99"/>
      <c r="H279" s="99"/>
      <c r="I279" s="99"/>
      <c r="J279" s="99"/>
      <c r="K279" s="99"/>
      <c r="L279" s="9"/>
      <c r="M279" s="8"/>
      <c r="N279" s="8"/>
      <c r="O279" s="8"/>
      <c r="P279" s="4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1:28" ht="15" hidden="1" customHeight="1">
      <c r="A280" s="17"/>
      <c r="B280" s="17"/>
      <c r="C280" s="97"/>
      <c r="D280" s="99"/>
      <c r="E280" s="99"/>
      <c r="F280" s="99"/>
      <c r="G280" s="99"/>
      <c r="H280" s="99"/>
      <c r="I280" s="99"/>
      <c r="J280" s="99"/>
      <c r="K280" s="99"/>
      <c r="L280" s="9"/>
      <c r="M280" s="8"/>
      <c r="N280" s="8"/>
      <c r="O280" s="8"/>
      <c r="P280" s="4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1:28" ht="15" hidden="1" customHeight="1">
      <c r="A281" s="17"/>
      <c r="B281" s="17"/>
      <c r="C281" s="97"/>
      <c r="D281" s="99"/>
      <c r="E281" s="99"/>
      <c r="F281" s="99"/>
      <c r="G281" s="99"/>
      <c r="H281" s="99"/>
      <c r="I281" s="99"/>
      <c r="J281" s="99"/>
      <c r="K281" s="99"/>
      <c r="L281" s="9"/>
      <c r="M281" s="8"/>
      <c r="N281" s="8"/>
      <c r="O281" s="8"/>
      <c r="P281" s="4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1:28" ht="15" hidden="1" customHeight="1">
      <c r="A282" s="17"/>
      <c r="B282" s="17"/>
      <c r="C282" s="97"/>
      <c r="D282" s="99"/>
      <c r="E282" s="99"/>
      <c r="F282" s="99"/>
      <c r="G282" s="99"/>
      <c r="H282" s="99"/>
      <c r="I282" s="99"/>
      <c r="J282" s="99"/>
      <c r="K282" s="99"/>
      <c r="L282" s="9"/>
      <c r="M282" s="8"/>
      <c r="N282" s="8"/>
      <c r="O282" s="8"/>
      <c r="P282" s="4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1:28" ht="15" hidden="1" customHeight="1">
      <c r="A283" s="17"/>
      <c r="B283" s="17"/>
      <c r="C283" s="97"/>
      <c r="D283" s="99"/>
      <c r="E283" s="99"/>
      <c r="F283" s="99"/>
      <c r="G283" s="99"/>
      <c r="H283" s="99"/>
      <c r="I283" s="99"/>
      <c r="J283" s="99"/>
      <c r="K283" s="99"/>
      <c r="L283" s="9"/>
      <c r="M283" s="8"/>
      <c r="N283" s="8"/>
      <c r="O283" s="8"/>
      <c r="P283" s="4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ht="15" hidden="1" customHeight="1">
      <c r="A284" s="17"/>
      <c r="B284" s="17"/>
      <c r="C284" s="97"/>
      <c r="D284" s="99"/>
      <c r="E284" s="99"/>
      <c r="F284" s="99"/>
      <c r="G284" s="99"/>
      <c r="H284" s="99"/>
      <c r="I284" s="99"/>
      <c r="J284" s="99"/>
      <c r="K284" s="99"/>
      <c r="L284" s="9"/>
      <c r="M284" s="8"/>
      <c r="N284" s="8"/>
      <c r="O284" s="8"/>
      <c r="P284" s="4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ht="15" hidden="1" customHeight="1">
      <c r="A285" s="17"/>
      <c r="B285" s="17"/>
      <c r="C285" s="97"/>
      <c r="D285" s="99"/>
      <c r="E285" s="99"/>
      <c r="F285" s="99"/>
      <c r="G285" s="99"/>
      <c r="H285" s="99"/>
      <c r="I285" s="99"/>
      <c r="J285" s="99"/>
      <c r="K285" s="99"/>
      <c r="L285" s="9"/>
      <c r="M285" s="8"/>
      <c r="N285" s="8"/>
      <c r="O285" s="8"/>
      <c r="P285" s="4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ht="15" hidden="1" customHeight="1">
      <c r="A286" s="17"/>
      <c r="B286" s="17"/>
      <c r="C286" s="97"/>
      <c r="D286" s="99"/>
      <c r="E286" s="99"/>
      <c r="F286" s="99"/>
      <c r="G286" s="99"/>
      <c r="H286" s="99"/>
      <c r="I286" s="99"/>
      <c r="J286" s="99"/>
      <c r="K286" s="99"/>
      <c r="L286" s="9"/>
      <c r="M286" s="8"/>
      <c r="N286" s="8"/>
      <c r="O286" s="8"/>
      <c r="P286" s="4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ht="15" hidden="1" customHeight="1">
      <c r="A287" s="17"/>
      <c r="B287" s="17"/>
      <c r="C287" s="97"/>
      <c r="D287" s="99"/>
      <c r="E287" s="99"/>
      <c r="F287" s="99"/>
      <c r="G287" s="99"/>
      <c r="H287" s="99"/>
      <c r="I287" s="99"/>
      <c r="J287" s="99"/>
      <c r="K287" s="99"/>
      <c r="L287" s="9"/>
      <c r="M287" s="8"/>
      <c r="N287" s="8"/>
      <c r="O287" s="8"/>
      <c r="P287" s="4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ht="15" hidden="1" customHeight="1">
      <c r="A288" s="17"/>
      <c r="B288" s="17"/>
      <c r="C288" s="97"/>
      <c r="D288" s="99"/>
      <c r="E288" s="99"/>
      <c r="F288" s="99"/>
      <c r="G288" s="99"/>
      <c r="H288" s="99"/>
      <c r="I288" s="99"/>
      <c r="J288" s="99"/>
      <c r="K288" s="99"/>
      <c r="L288" s="9"/>
      <c r="M288" s="8"/>
      <c r="N288" s="8"/>
      <c r="O288" s="8"/>
      <c r="P288" s="4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ht="15" hidden="1" customHeight="1">
      <c r="A289" s="17"/>
      <c r="B289" s="17"/>
      <c r="C289" s="97"/>
      <c r="D289" s="99"/>
      <c r="E289" s="99"/>
      <c r="F289" s="99"/>
      <c r="G289" s="99"/>
      <c r="H289" s="99"/>
      <c r="I289" s="99"/>
      <c r="J289" s="99"/>
      <c r="K289" s="99"/>
      <c r="L289" s="9"/>
      <c r="M289" s="8"/>
      <c r="N289" s="8"/>
      <c r="O289" s="8"/>
      <c r="P289" s="4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ht="15" hidden="1" customHeight="1">
      <c r="A290" s="17"/>
      <c r="B290" s="17"/>
      <c r="C290" s="97"/>
      <c r="D290" s="99"/>
      <c r="E290" s="99"/>
      <c r="F290" s="99"/>
      <c r="G290" s="99"/>
      <c r="H290" s="99"/>
      <c r="I290" s="99"/>
      <c r="J290" s="99"/>
      <c r="K290" s="99"/>
      <c r="L290" s="9"/>
      <c r="M290" s="8"/>
      <c r="N290" s="8"/>
      <c r="O290" s="8"/>
      <c r="P290" s="4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ht="15" hidden="1" customHeight="1">
      <c r="A291" s="17"/>
      <c r="B291" s="17"/>
      <c r="C291" s="97"/>
      <c r="D291" s="99"/>
      <c r="E291" s="99"/>
      <c r="F291" s="99"/>
      <c r="G291" s="99"/>
      <c r="H291" s="99"/>
      <c r="I291" s="99"/>
      <c r="J291" s="99"/>
      <c r="K291" s="99"/>
      <c r="L291" s="9"/>
      <c r="M291" s="8"/>
      <c r="N291" s="8"/>
      <c r="O291" s="8"/>
      <c r="P291" s="4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ht="15" hidden="1" customHeight="1">
      <c r="A292" s="17"/>
      <c r="B292" s="17"/>
      <c r="C292" s="97"/>
      <c r="D292" s="99"/>
      <c r="E292" s="99"/>
      <c r="F292" s="99"/>
      <c r="G292" s="99"/>
      <c r="H292" s="99"/>
      <c r="I292" s="99"/>
      <c r="J292" s="99"/>
      <c r="K292" s="99"/>
      <c r="L292" s="9"/>
      <c r="M292" s="8"/>
      <c r="N292" s="8"/>
      <c r="O292" s="8"/>
      <c r="P292" s="4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ht="15" hidden="1" customHeight="1">
      <c r="A293" s="17"/>
      <c r="B293" s="17"/>
      <c r="C293" s="97"/>
      <c r="D293" s="99"/>
      <c r="E293" s="99"/>
      <c r="F293" s="99"/>
      <c r="G293" s="99"/>
      <c r="H293" s="99"/>
      <c r="I293" s="99"/>
      <c r="J293" s="99"/>
      <c r="K293" s="99"/>
      <c r="L293" s="9"/>
      <c r="M293" s="8"/>
      <c r="N293" s="8"/>
      <c r="O293" s="8"/>
      <c r="P293" s="4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1:28" ht="15" hidden="1" customHeight="1">
      <c r="A294" s="17"/>
      <c r="B294" s="17"/>
      <c r="C294" s="97"/>
      <c r="D294" s="99"/>
      <c r="E294" s="99"/>
      <c r="F294" s="99"/>
      <c r="G294" s="99"/>
      <c r="H294" s="99"/>
      <c r="I294" s="99"/>
      <c r="J294" s="99"/>
      <c r="K294" s="99"/>
      <c r="L294" s="9"/>
      <c r="M294" s="8"/>
      <c r="N294" s="8"/>
      <c r="O294" s="8"/>
      <c r="P294" s="4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1:28" ht="15" hidden="1" customHeight="1">
      <c r="A295" s="17"/>
      <c r="B295" s="17"/>
      <c r="C295" s="97"/>
      <c r="D295" s="99"/>
      <c r="E295" s="99"/>
      <c r="F295" s="99"/>
      <c r="G295" s="99"/>
      <c r="H295" s="99"/>
      <c r="I295" s="99"/>
      <c r="J295" s="99"/>
      <c r="K295" s="99"/>
      <c r="L295" s="9"/>
      <c r="M295" s="8"/>
      <c r="N295" s="8"/>
      <c r="O295" s="8"/>
      <c r="P295" s="4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1:28" ht="15" hidden="1" customHeight="1">
      <c r="A296" s="17"/>
      <c r="B296" s="17"/>
      <c r="C296" s="97"/>
      <c r="D296" s="99"/>
      <c r="E296" s="99"/>
      <c r="F296" s="99"/>
      <c r="G296" s="99"/>
      <c r="H296" s="99"/>
      <c r="I296" s="99"/>
      <c r="J296" s="99"/>
      <c r="K296" s="99"/>
      <c r="L296" s="9"/>
      <c r="M296" s="8"/>
      <c r="N296" s="8"/>
      <c r="O296" s="8"/>
      <c r="P296" s="4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1:28" ht="15" hidden="1" customHeight="1">
      <c r="A297" s="17"/>
      <c r="B297" s="17"/>
      <c r="C297" s="97"/>
      <c r="D297" s="99"/>
      <c r="E297" s="99"/>
      <c r="F297" s="99"/>
      <c r="G297" s="99"/>
      <c r="H297" s="99"/>
      <c r="I297" s="99"/>
      <c r="J297" s="99"/>
      <c r="K297" s="99"/>
      <c r="L297" s="9"/>
      <c r="M297" s="8"/>
      <c r="N297" s="8"/>
      <c r="O297" s="8"/>
      <c r="P297" s="4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1:28" ht="15" customHeight="1">
      <c r="A298" s="17"/>
      <c r="B298" s="17"/>
      <c r="C298" s="97"/>
      <c r="D298" s="99"/>
      <c r="E298" s="99"/>
      <c r="F298" s="99"/>
      <c r="G298" s="99"/>
      <c r="H298" s="99"/>
      <c r="I298" s="99"/>
      <c r="J298" s="99"/>
      <c r="K298" s="99"/>
      <c r="L298" s="9"/>
      <c r="M298" s="8"/>
      <c r="N298" s="8"/>
      <c r="O298" s="8"/>
      <c r="P298" s="4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1:28" ht="15" thickBot="1">
      <c r="A299" s="17"/>
      <c r="B299" s="17"/>
      <c r="C299" s="97"/>
      <c r="D299" s="99"/>
      <c r="E299" s="99"/>
      <c r="F299" s="99"/>
      <c r="G299" s="99"/>
      <c r="H299" s="99"/>
      <c r="I299" s="99"/>
      <c r="J299" s="99"/>
      <c r="K299" s="99"/>
      <c r="L299" s="9"/>
      <c r="M299" s="8" t="s">
        <v>48</v>
      </c>
      <c r="N299" s="8" t="s">
        <v>55</v>
      </c>
      <c r="O299" t="s">
        <v>68</v>
      </c>
      <c r="P299" s="8" t="s">
        <v>66</v>
      </c>
      <c r="Q299" s="4" t="s">
        <v>65</v>
      </c>
      <c r="R299" s="4" t="s">
        <v>99</v>
      </c>
      <c r="S299" s="4" t="s">
        <v>100</v>
      </c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1:28" ht="21" thickBot="1">
      <c r="A300" s="17"/>
      <c r="B300" s="17"/>
      <c r="C300" s="97"/>
      <c r="D300" s="185" t="s">
        <v>115</v>
      </c>
      <c r="E300" s="185"/>
      <c r="F300" s="187"/>
      <c r="G300" s="188"/>
      <c r="H300" s="99"/>
      <c r="I300" s="161" t="s">
        <v>63</v>
      </c>
      <c r="J300" s="165" t="str">
        <f>IF(F303="","",VLOOKUP(F300,PRODUCTOS_1,2,0))</f>
        <v/>
      </c>
      <c r="K300" s="99"/>
      <c r="L300" s="9"/>
      <c r="M300" s="25" t="s">
        <v>52</v>
      </c>
      <c r="N300" s="47" t="e">
        <f>IF(M318&gt;=25,10.49,11.49)/100</f>
        <v>#DIV/0!</v>
      </c>
      <c r="O300" s="48">
        <f>IF(I310="SI",((90+1.5)/100),(90/100))</f>
        <v>0.9</v>
      </c>
      <c r="P300" s="47">
        <v>1.4999999999999999E-2</v>
      </c>
      <c r="Q300" s="45">
        <v>300000</v>
      </c>
      <c r="R300" s="53">
        <v>1000</v>
      </c>
      <c r="S300" s="25">
        <v>0.06</v>
      </c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1:28" s="97" customFormat="1" ht="19" thickBot="1">
      <c r="D301" s="160"/>
      <c r="E301" s="160"/>
      <c r="F301" s="160"/>
      <c r="G301" s="160"/>
      <c r="H301" s="99"/>
      <c r="I301" s="161"/>
      <c r="J301" s="160"/>
      <c r="K301" s="99"/>
      <c r="L301" s="99"/>
      <c r="M301" s="99" t="s">
        <v>53</v>
      </c>
      <c r="N301" s="162">
        <v>0.14000000000000001</v>
      </c>
      <c r="O301" s="163">
        <v>0.8</v>
      </c>
      <c r="P301" s="162">
        <v>0.03</v>
      </c>
      <c r="Q301" s="143">
        <v>500000</v>
      </c>
      <c r="R301" s="164">
        <v>1000</v>
      </c>
      <c r="S301" s="99">
        <v>0.01</v>
      </c>
      <c r="T301" s="99"/>
      <c r="U301" s="99"/>
      <c r="V301" s="99"/>
      <c r="W301" s="99"/>
      <c r="X301" s="99"/>
      <c r="Y301" s="99"/>
      <c r="Z301" s="99"/>
      <c r="AA301" s="99"/>
      <c r="AB301" s="99"/>
    </row>
    <row r="302" spans="1:28" ht="21" thickBot="1">
      <c r="A302" s="17"/>
      <c r="B302" s="17"/>
      <c r="C302" s="97"/>
      <c r="D302" s="185" t="s">
        <v>49</v>
      </c>
      <c r="E302" s="185"/>
      <c r="F302" s="189"/>
      <c r="G302" s="190"/>
      <c r="H302" s="99"/>
      <c r="I302" s="161" t="s">
        <v>61</v>
      </c>
      <c r="J302" s="165" t="e">
        <f>VLOOKUP(F300,PRODUCTOS_1,3,0)</f>
        <v>#N/A</v>
      </c>
      <c r="K302" s="99"/>
      <c r="L302" s="9"/>
      <c r="M302" s="25" t="s">
        <v>54</v>
      </c>
      <c r="N302" s="47">
        <v>0.1</v>
      </c>
      <c r="O302" s="48">
        <v>0.85</v>
      </c>
      <c r="P302" s="47">
        <v>0.01</v>
      </c>
      <c r="Q302" s="45">
        <v>300000</v>
      </c>
      <c r="R302" s="53">
        <v>1000</v>
      </c>
      <c r="S302" s="25">
        <v>0.04</v>
      </c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1:28" ht="21" thickBot="1">
      <c r="A303" s="17"/>
      <c r="B303" s="17"/>
      <c r="C303" s="97"/>
      <c r="D303" s="185" t="s">
        <v>50</v>
      </c>
      <c r="E303" s="185"/>
      <c r="F303" s="189"/>
      <c r="G303" s="190"/>
      <c r="H303" s="99"/>
      <c r="I303" s="161" t="s">
        <v>62</v>
      </c>
      <c r="J303" s="165" t="str">
        <f>IF(F303="","",(N318/100))</f>
        <v/>
      </c>
      <c r="K303" s="99"/>
      <c r="L303" s="9"/>
      <c r="M303" s="8">
        <v>1</v>
      </c>
      <c r="N303" s="8">
        <f t="shared" ref="N303:S303" si="33">M303+1</f>
        <v>2</v>
      </c>
      <c r="O303" s="8">
        <f t="shared" si="33"/>
        <v>3</v>
      </c>
      <c r="P303" s="8">
        <f t="shared" si="33"/>
        <v>4</v>
      </c>
      <c r="Q303" s="8">
        <f t="shared" si="33"/>
        <v>5</v>
      </c>
      <c r="R303" s="8">
        <f t="shared" si="33"/>
        <v>6</v>
      </c>
      <c r="S303" s="8">
        <f t="shared" si="33"/>
        <v>7</v>
      </c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1:28" ht="19" thickBot="1">
      <c r="A304" s="17"/>
      <c r="B304" s="17"/>
      <c r="C304" s="97"/>
      <c r="D304" s="160"/>
      <c r="E304" s="160"/>
      <c r="F304" s="160"/>
      <c r="G304" s="160"/>
      <c r="H304" s="99"/>
      <c r="I304" s="186" t="str">
        <f>IF(F303="","",(IF(J302&lt;J303,"Aforo Máximo Rebasado","")))</f>
        <v/>
      </c>
      <c r="J304" s="186"/>
      <c r="K304" s="99"/>
      <c r="L304" s="9"/>
      <c r="M304" s="8"/>
      <c r="N304" s="8"/>
      <c r="O304" s="8"/>
      <c r="P304" s="4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spans="1:28" ht="19" thickBot="1">
      <c r="A305" s="17"/>
      <c r="B305" s="17"/>
      <c r="C305" s="97"/>
      <c r="D305" s="185" t="s">
        <v>51</v>
      </c>
      <c r="E305" s="185"/>
      <c r="F305" s="174"/>
      <c r="G305" s="160"/>
      <c r="H305" s="99"/>
      <c r="I305" s="99"/>
      <c r="J305" s="99"/>
      <c r="K305" s="99"/>
      <c r="L305" s="9"/>
      <c r="M305" s="8"/>
      <c r="N305" s="8"/>
      <c r="O305" s="8"/>
      <c r="P305" s="4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1:28" ht="18">
      <c r="A306" s="17"/>
      <c r="B306" s="17"/>
      <c r="C306" s="97"/>
      <c r="D306" s="160"/>
      <c r="E306" s="181" t="str">
        <f>IF(F300="LIQUIDEZ HIPOTECARIA","",IF(AND(F300&lt;&gt;"LIQUIDEZ HIPOTECARIA",F305=5),"No Aplica Plazo 5 años",""))</f>
        <v/>
      </c>
      <c r="F306" s="181"/>
      <c r="G306" s="160"/>
      <c r="H306" s="99"/>
      <c r="I306" s="99"/>
      <c r="J306" s="99"/>
      <c r="K306" s="99"/>
      <c r="L306" s="9"/>
      <c r="M306" s="46" t="s">
        <v>58</v>
      </c>
      <c r="O306" s="8"/>
      <c r="P306" s="4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spans="1:28" ht="19" thickBot="1">
      <c r="A307" s="17"/>
      <c r="B307" s="17"/>
      <c r="C307" s="97"/>
      <c r="D307" s="160"/>
      <c r="E307" s="160"/>
      <c r="F307" s="160"/>
      <c r="G307" s="160"/>
      <c r="H307" s="99"/>
      <c r="I307" s="99"/>
      <c r="J307" s="99"/>
      <c r="K307" s="99"/>
      <c r="L307" s="9"/>
      <c r="M307" s="8">
        <v>20</v>
      </c>
      <c r="N307" s="8"/>
      <c r="O307" s="8"/>
      <c r="P307" s="4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spans="1:28" ht="19" thickBot="1">
      <c r="A308" s="17"/>
      <c r="B308" s="17"/>
      <c r="C308" s="97"/>
      <c r="D308" s="166" t="s">
        <v>56</v>
      </c>
      <c r="E308" s="160"/>
      <c r="F308" s="175" t="s">
        <v>59</v>
      </c>
      <c r="G308" s="160"/>
      <c r="H308" s="161" t="s">
        <v>57</v>
      </c>
      <c r="I308" s="174" t="s">
        <v>59</v>
      </c>
      <c r="J308" s="99"/>
      <c r="K308" s="99"/>
      <c r="L308" s="9"/>
      <c r="M308" s="8">
        <v>15</v>
      </c>
      <c r="N308" s="8"/>
      <c r="O308" s="8"/>
      <c r="P308" s="4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spans="1:28" ht="19" thickBot="1">
      <c r="A309" s="17"/>
      <c r="B309" s="17"/>
      <c r="C309" s="97"/>
      <c r="D309" s="99"/>
      <c r="E309" s="99"/>
      <c r="F309" s="99"/>
      <c r="G309" s="99"/>
      <c r="H309" s="173"/>
      <c r="I309" s="99"/>
      <c r="J309" s="99"/>
      <c r="K309" s="99"/>
      <c r="L309" s="9"/>
      <c r="M309" s="8">
        <v>10</v>
      </c>
      <c r="N309" s="8"/>
      <c r="O309" s="8"/>
      <c r="P309" s="4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spans="1:28" ht="19" thickBot="1">
      <c r="A310" s="17"/>
      <c r="B310" s="17"/>
      <c r="C310" s="97"/>
      <c r="D310" s="99"/>
      <c r="E310" s="99"/>
      <c r="F310" s="99"/>
      <c r="G310" s="99"/>
      <c r="H310" s="161" t="s">
        <v>64</v>
      </c>
      <c r="I310" s="174" t="s">
        <v>59</v>
      </c>
      <c r="J310" s="99"/>
      <c r="K310" s="99"/>
      <c r="L310" s="9"/>
      <c r="M310" s="8" t="str">
        <f>IF(F300="LIQUIDEZ HIPOTECARIA",5,"")</f>
        <v/>
      </c>
      <c r="N310" s="8"/>
      <c r="O310" s="8"/>
      <c r="P310" s="4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1:28" ht="18">
      <c r="A311" s="17"/>
      <c r="B311" s="17"/>
      <c r="C311" s="97"/>
      <c r="D311" s="166" t="s">
        <v>114</v>
      </c>
      <c r="E311" s="167"/>
      <c r="F311" s="167"/>
      <c r="G311" s="99"/>
      <c r="H311" s="99"/>
      <c r="I311" s="99"/>
      <c r="J311" s="99"/>
      <c r="K311" s="99"/>
      <c r="L311" s="9"/>
      <c r="M311" s="8"/>
      <c r="N311" s="8"/>
      <c r="O311" s="8"/>
      <c r="P311" s="4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28" ht="43.5" customHeight="1">
      <c r="A312" s="17"/>
      <c r="B312" s="17"/>
      <c r="C312" s="97"/>
      <c r="D312" s="99"/>
      <c r="E312" s="99"/>
      <c r="F312" s="99"/>
      <c r="G312" s="99"/>
      <c r="H312" s="191"/>
      <c r="I312" s="191"/>
      <c r="J312" s="99"/>
      <c r="K312" s="99"/>
      <c r="L312" s="9"/>
      <c r="M312" s="8"/>
      <c r="N312" s="8"/>
      <c r="O312" s="8"/>
      <c r="P312" s="4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1:28" ht="18">
      <c r="A313" s="17"/>
      <c r="B313" s="17"/>
      <c r="C313" s="97"/>
      <c r="D313" s="168" t="s">
        <v>112</v>
      </c>
      <c r="E313" s="169"/>
      <c r="F313" s="170" t="str">
        <f>IF(F303="","",F21)</f>
        <v/>
      </c>
      <c r="G313" s="99"/>
      <c r="H313" s="191"/>
      <c r="I313" s="191"/>
      <c r="J313" s="99"/>
      <c r="K313" s="99"/>
      <c r="L313" s="9"/>
      <c r="M313" s="46" t="s">
        <v>67</v>
      </c>
      <c r="N313" s="8"/>
      <c r="O313" s="8"/>
      <c r="P313" s="4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1:28" ht="18">
      <c r="A314" s="17"/>
      <c r="B314" s="17"/>
      <c r="C314" s="97"/>
      <c r="D314" s="168" t="s">
        <v>8</v>
      </c>
      <c r="E314" s="169"/>
      <c r="F314" s="170" t="str">
        <f>IF(F303="","",G34)</f>
        <v/>
      </c>
      <c r="G314" s="99"/>
      <c r="H314" s="182" t="str">
        <f>CONCATENATE(M325,"  / ",E306, " /  ",H312," / ",I304)</f>
        <v xml:space="preserve">  /  /   / </v>
      </c>
      <c r="I314" s="182"/>
      <c r="J314" s="99"/>
      <c r="K314" s="99"/>
      <c r="L314" s="9"/>
      <c r="M314" s="8" t="s">
        <v>116</v>
      </c>
      <c r="N314" s="8"/>
      <c r="O314" s="8"/>
      <c r="P314" s="4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1:28" ht="18">
      <c r="A315" s="17"/>
      <c r="B315" s="17"/>
      <c r="C315" s="97"/>
      <c r="D315" s="168" t="s">
        <v>106</v>
      </c>
      <c r="E315" s="169"/>
      <c r="F315" s="170" t="str">
        <f>IF(F303="","",IF(F300="LIQUIDEZ HIPOTECARIA",F35*0.16,0))</f>
        <v/>
      </c>
      <c r="G315" s="99"/>
      <c r="H315" s="182"/>
      <c r="I315" s="182"/>
      <c r="J315" s="99"/>
      <c r="K315" s="99"/>
      <c r="L315" s="9"/>
      <c r="M315" s="8" t="s">
        <v>59</v>
      </c>
      <c r="N315" s="8"/>
      <c r="O315" s="8"/>
      <c r="P315" s="4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spans="1:28" ht="18">
      <c r="A316" s="17"/>
      <c r="B316" s="17"/>
      <c r="C316" s="97"/>
      <c r="D316" s="168" t="s">
        <v>96</v>
      </c>
      <c r="E316" s="169"/>
      <c r="F316" s="170" t="str">
        <f>IF(F303="","",F315+F314)</f>
        <v/>
      </c>
      <c r="G316" s="99"/>
      <c r="H316" s="182"/>
      <c r="I316" s="182"/>
      <c r="J316" s="99"/>
      <c r="K316" s="99"/>
      <c r="L316" s="9"/>
      <c r="M316" s="8"/>
      <c r="N316" s="8"/>
      <c r="O316" s="8"/>
      <c r="P316" s="4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spans="1:28" ht="18">
      <c r="A317" s="17"/>
      <c r="B317" s="17"/>
      <c r="C317" s="97"/>
      <c r="D317" s="168" t="s">
        <v>97</v>
      </c>
      <c r="E317" s="169"/>
      <c r="F317" s="170" t="str">
        <f>IF(F303="","",J35)</f>
        <v/>
      </c>
      <c r="G317" s="99"/>
      <c r="H317" s="182"/>
      <c r="I317" s="182"/>
      <c r="J317" s="99"/>
      <c r="K317" s="99"/>
      <c r="L317" s="9"/>
      <c r="M317" s="46" t="s">
        <v>69</v>
      </c>
      <c r="N317" s="46" t="s">
        <v>60</v>
      </c>
      <c r="O317" s="8"/>
      <c r="P317" s="4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spans="1:28" ht="18">
      <c r="A318" s="17"/>
      <c r="B318" s="17"/>
      <c r="C318" s="97"/>
      <c r="D318" s="168" t="s">
        <v>98</v>
      </c>
      <c r="E318" s="169"/>
      <c r="F318" s="170" t="str">
        <f>IF(F303="","",I35)</f>
        <v/>
      </c>
      <c r="G318" s="99"/>
      <c r="H318" s="182"/>
      <c r="I318" s="182"/>
      <c r="J318" s="99"/>
      <c r="K318" s="99"/>
      <c r="L318" s="9"/>
      <c r="M318" s="49" t="e">
        <f>100-N318</f>
        <v>#DIV/0!</v>
      </c>
      <c r="N318" s="49" t="e">
        <f>F303*100/F302</f>
        <v>#DIV/0!</v>
      </c>
      <c r="O318" s="8"/>
      <c r="P318" s="4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spans="1:28" ht="18">
      <c r="A319" s="17"/>
      <c r="B319" s="17"/>
      <c r="C319" s="97"/>
      <c r="D319" s="168" t="s">
        <v>90</v>
      </c>
      <c r="E319" s="169"/>
      <c r="F319" s="170" t="str">
        <f>IF(F303="","",SUM(F316:F318))</f>
        <v/>
      </c>
      <c r="G319" s="99"/>
      <c r="H319" s="182"/>
      <c r="I319" s="182"/>
      <c r="J319" s="99"/>
      <c r="K319" s="99"/>
      <c r="L319" s="9"/>
      <c r="M319" s="8"/>
      <c r="N319" s="8"/>
      <c r="O319" s="8"/>
      <c r="P319" s="4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spans="1:28" ht="18">
      <c r="A320" s="17"/>
      <c r="B320" s="17"/>
      <c r="C320" s="97"/>
      <c r="D320" s="168" t="s">
        <v>109</v>
      </c>
      <c r="E320" s="169"/>
      <c r="F320" s="171" t="str">
        <f>IF(F303="","",VLOOKUP(F300,PRODUCTOS_1,4,0))</f>
        <v/>
      </c>
      <c r="G320" s="99"/>
      <c r="H320" s="99"/>
      <c r="I320" s="99"/>
      <c r="J320" s="99"/>
      <c r="K320" s="99"/>
      <c r="L320" s="9"/>
      <c r="M320" s="46" t="s">
        <v>101</v>
      </c>
      <c r="N320" s="8"/>
      <c r="O320" s="8"/>
      <c r="P320" s="4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spans="1:28" ht="18">
      <c r="A321" s="17"/>
      <c r="B321" s="17"/>
      <c r="C321" s="97"/>
      <c r="D321" s="168" t="s">
        <v>70</v>
      </c>
      <c r="E321" s="169"/>
      <c r="F321" s="170" t="str">
        <f>IF(F303="","",E24+E26:E26)</f>
        <v/>
      </c>
      <c r="G321" s="99"/>
      <c r="H321" s="99"/>
      <c r="I321" s="99"/>
      <c r="J321" s="99"/>
      <c r="K321" s="99"/>
      <c r="L321" s="9"/>
      <c r="M321" s="54">
        <f>IF(F300="MI CASA-ADQUISICIÓN DE VIVIENDA",F302-F303,0)</f>
        <v>0</v>
      </c>
      <c r="N321" s="8"/>
      <c r="O321" s="8"/>
      <c r="P321" s="4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spans="1:28" ht="18">
      <c r="A322" s="17"/>
      <c r="B322" s="17"/>
      <c r="C322" s="97"/>
      <c r="D322" s="172" t="s">
        <v>113</v>
      </c>
      <c r="E322" s="169"/>
      <c r="F322" s="171" t="str">
        <f>IF(F303="","",VLOOKUP(F300,PRODUCTOS_1,7,0))</f>
        <v/>
      </c>
      <c r="G322" s="99"/>
      <c r="H322" s="99"/>
      <c r="I322" s="99"/>
      <c r="J322" s="99"/>
      <c r="K322" s="99"/>
      <c r="L322" s="9"/>
      <c r="M322" s="8"/>
      <c r="N322" s="8"/>
      <c r="O322" s="8"/>
      <c r="P322" s="4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spans="1:28" ht="18">
      <c r="A323" s="17"/>
      <c r="B323" s="17"/>
      <c r="C323" s="97"/>
      <c r="D323" s="168" t="s">
        <v>110</v>
      </c>
      <c r="E323" s="169"/>
      <c r="F323" s="170" t="str">
        <f>IF(F303="","",I24)</f>
        <v/>
      </c>
      <c r="G323" s="99"/>
      <c r="H323" s="99"/>
      <c r="I323" s="99"/>
      <c r="J323" s="99"/>
      <c r="K323" s="99"/>
      <c r="L323" s="9"/>
      <c r="M323" s="8"/>
      <c r="N323" s="8"/>
      <c r="O323" s="8"/>
      <c r="P323" s="4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spans="1:28">
      <c r="A324" s="17"/>
      <c r="B324" s="17"/>
      <c r="C324" s="97"/>
      <c r="D324" s="99"/>
      <c r="E324" s="99"/>
      <c r="F324" s="99"/>
      <c r="G324" s="99"/>
      <c r="H324" s="99"/>
      <c r="I324" s="99"/>
      <c r="J324" s="99"/>
      <c r="K324" s="99"/>
      <c r="L324" s="9"/>
      <c r="M324" s="8"/>
      <c r="N324" s="8"/>
      <c r="O324" s="8"/>
      <c r="P324" s="4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spans="1:28" hidden="1">
      <c r="A325" s="17"/>
      <c r="B325" s="17"/>
      <c r="C325" s="17"/>
      <c r="D325" s="99"/>
      <c r="E325" s="99"/>
      <c r="F325" s="99"/>
      <c r="G325" s="99"/>
      <c r="H325" s="99"/>
      <c r="I325" s="99"/>
      <c r="J325" s="99"/>
      <c r="K325" s="99"/>
      <c r="L325" s="9"/>
      <c r="M325" s="46" t="str">
        <f>IF(E306&lt;&gt;"","Existe un error en la cotizacion realizada",IF(I304&lt;&gt;"","Existe un error en la cotizacion realizada",IF(H312&lt;&gt;"","Existe un error en la cotizacion realizada","")))</f>
        <v/>
      </c>
      <c r="N325" s="8"/>
      <c r="O325" s="8"/>
      <c r="P325" s="4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spans="1:28" hidden="1">
      <c r="A326" s="17"/>
      <c r="B326" s="17"/>
      <c r="C326" s="17"/>
      <c r="D326" s="99"/>
      <c r="E326" s="99"/>
      <c r="F326" s="99"/>
      <c r="G326" s="99"/>
      <c r="H326" s="99"/>
      <c r="I326" s="99"/>
      <c r="J326" s="99"/>
      <c r="K326" s="99"/>
      <c r="L326" s="9"/>
      <c r="M326" s="8"/>
      <c r="N326" s="8"/>
      <c r="O326" s="8"/>
      <c r="P326" s="4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spans="1:28" hidden="1">
      <c r="A327" s="17"/>
      <c r="B327" s="17"/>
      <c r="C327" s="17"/>
      <c r="D327" s="99"/>
      <c r="E327" s="99"/>
      <c r="F327" s="99"/>
      <c r="G327" s="99"/>
      <c r="H327" s="99"/>
      <c r="I327" s="99"/>
      <c r="J327" s="99"/>
      <c r="K327" s="99"/>
      <c r="L327" s="9"/>
      <c r="M327" s="8"/>
      <c r="N327" s="8"/>
      <c r="O327" s="8"/>
      <c r="P327" s="4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spans="1:28" hidden="1">
      <c r="A328" s="17"/>
      <c r="B328" s="17"/>
      <c r="C328" s="17"/>
      <c r="D328" s="99"/>
      <c r="E328" s="99"/>
      <c r="F328" s="99"/>
      <c r="G328" s="99"/>
      <c r="H328" s="99"/>
      <c r="I328" s="99"/>
      <c r="J328" s="99"/>
      <c r="K328" s="99"/>
      <c r="L328" s="9"/>
      <c r="M328" s="8"/>
      <c r="N328" s="8"/>
      <c r="O328" s="8"/>
      <c r="P328" s="4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spans="1:28" hidden="1">
      <c r="A329" s="17"/>
      <c r="B329" s="17"/>
      <c r="C329" s="17"/>
      <c r="D329" s="99"/>
      <c r="E329" s="99"/>
      <c r="F329" s="99"/>
      <c r="G329" s="99"/>
      <c r="H329" s="99"/>
      <c r="I329" s="99"/>
      <c r="J329" s="99"/>
      <c r="K329" s="99"/>
      <c r="L329" s="9"/>
      <c r="M329" s="8"/>
      <c r="N329" s="8"/>
      <c r="O329" s="8"/>
      <c r="P329" s="4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spans="1:28" hidden="1">
      <c r="A330" s="17"/>
      <c r="B330" s="17"/>
      <c r="C330" s="17"/>
      <c r="D330" s="99"/>
      <c r="E330" s="99"/>
      <c r="F330" s="99"/>
      <c r="G330" s="99"/>
      <c r="H330" s="99"/>
      <c r="I330" s="99"/>
      <c r="J330" s="99"/>
      <c r="K330" s="99"/>
      <c r="L330" s="9"/>
      <c r="M330" s="8"/>
      <c r="N330" s="8"/>
      <c r="O330" s="8"/>
      <c r="P330" s="4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spans="1:28" hidden="1">
      <c r="A331" s="17"/>
      <c r="B331" s="17"/>
      <c r="C331" s="17"/>
      <c r="D331" s="99"/>
      <c r="E331" s="99"/>
      <c r="F331" s="99"/>
      <c r="G331" s="99"/>
      <c r="H331" s="99"/>
      <c r="I331" s="99"/>
      <c r="J331" s="99"/>
      <c r="K331" s="99"/>
      <c r="L331" s="9"/>
      <c r="M331" s="8"/>
      <c r="N331" s="8"/>
      <c r="O331" s="8"/>
      <c r="P331" s="4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spans="1:28" hidden="1">
      <c r="A332" s="17"/>
      <c r="B332" s="17"/>
      <c r="C332" s="17"/>
      <c r="D332" s="99"/>
      <c r="E332" s="99"/>
      <c r="F332" s="99"/>
      <c r="G332" s="99"/>
      <c r="H332" s="99"/>
      <c r="I332" s="99"/>
      <c r="J332" s="99"/>
      <c r="K332" s="99"/>
      <c r="L332" s="9"/>
      <c r="M332" s="8"/>
      <c r="N332" s="8"/>
      <c r="O332" s="8"/>
      <c r="P332" s="4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spans="1:28" hidden="1">
      <c r="A333" s="17"/>
      <c r="B333" s="17"/>
      <c r="C333" s="17"/>
      <c r="D333" s="99"/>
      <c r="E333" s="99"/>
      <c r="F333" s="99"/>
      <c r="G333" s="99"/>
      <c r="H333" s="99"/>
      <c r="I333" s="99"/>
      <c r="J333" s="99"/>
      <c r="K333" s="99"/>
      <c r="L333" s="9"/>
      <c r="M333" s="8"/>
      <c r="N333" s="8"/>
      <c r="O333" s="8"/>
      <c r="P333" s="4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spans="1:28" hidden="1">
      <c r="A334" s="17"/>
      <c r="B334" s="17"/>
      <c r="C334" s="17"/>
      <c r="D334" s="99"/>
      <c r="E334" s="99"/>
      <c r="F334" s="99"/>
      <c r="G334" s="99"/>
      <c r="H334" s="99"/>
      <c r="I334" s="99"/>
      <c r="J334" s="99"/>
      <c r="K334" s="99"/>
      <c r="L334" s="9"/>
      <c r="M334" s="8"/>
      <c r="N334" s="8"/>
      <c r="O334" s="8"/>
      <c r="P334" s="4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spans="1:28" hidden="1">
      <c r="A335" s="17"/>
      <c r="B335" s="17"/>
      <c r="C335" s="17"/>
      <c r="D335" s="99"/>
      <c r="E335" s="99"/>
      <c r="F335" s="99"/>
      <c r="G335" s="99"/>
      <c r="H335" s="99"/>
      <c r="I335" s="99"/>
      <c r="J335" s="99"/>
      <c r="K335" s="99"/>
      <c r="L335" s="9"/>
      <c r="M335" s="8"/>
      <c r="N335" s="8"/>
      <c r="O335" s="8"/>
      <c r="P335" s="4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spans="1:28" hidden="1">
      <c r="A336" s="17"/>
      <c r="B336" s="17"/>
      <c r="C336" s="17"/>
      <c r="D336" s="99"/>
      <c r="E336" s="99"/>
      <c r="F336" s="99"/>
      <c r="G336" s="99"/>
      <c r="H336" s="99"/>
      <c r="I336" s="99"/>
      <c r="J336" s="99"/>
      <c r="K336" s="99"/>
      <c r="L336" s="9"/>
      <c r="M336" s="8"/>
      <c r="N336" s="8"/>
      <c r="O336" s="8"/>
      <c r="P336" s="4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spans="1:28" hidden="1">
      <c r="A337" s="17"/>
      <c r="B337" s="17"/>
      <c r="C337" s="17"/>
      <c r="D337" s="99"/>
      <c r="E337" s="99"/>
      <c r="F337" s="99"/>
      <c r="G337" s="99"/>
      <c r="H337" s="99"/>
      <c r="I337" s="99"/>
      <c r="J337" s="99"/>
      <c r="K337" s="99"/>
      <c r="L337" s="9"/>
      <c r="M337" s="8"/>
      <c r="N337" s="8"/>
      <c r="O337" s="8"/>
      <c r="P337" s="4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spans="1:28" hidden="1">
      <c r="A338" s="17"/>
      <c r="B338" s="17"/>
      <c r="C338" s="17"/>
      <c r="D338" s="99"/>
      <c r="E338" s="99"/>
      <c r="F338" s="99"/>
      <c r="G338" s="99"/>
      <c r="H338" s="99"/>
      <c r="I338" s="99"/>
      <c r="J338" s="99"/>
      <c r="K338" s="99"/>
      <c r="L338" s="9"/>
      <c r="M338" s="8"/>
      <c r="N338" s="8"/>
      <c r="O338" s="8"/>
      <c r="P338" s="4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spans="1:28" hidden="1">
      <c r="A339" s="17"/>
      <c r="B339" s="17"/>
      <c r="C339" s="17"/>
      <c r="D339" s="99"/>
      <c r="E339" s="99"/>
      <c r="F339" s="99"/>
      <c r="G339" s="99"/>
      <c r="H339" s="99"/>
      <c r="I339" s="99"/>
      <c r="J339" s="99"/>
      <c r="K339" s="99"/>
      <c r="L339" s="9"/>
      <c r="M339" s="8"/>
      <c r="N339" s="8"/>
      <c r="O339" s="8"/>
      <c r="P339" s="4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spans="1:28" hidden="1">
      <c r="A340" s="17"/>
      <c r="B340" s="17"/>
      <c r="C340" s="17"/>
      <c r="D340" s="99"/>
      <c r="E340" s="99"/>
      <c r="F340" s="99"/>
      <c r="G340" s="99"/>
      <c r="H340" s="99"/>
      <c r="I340" s="99"/>
      <c r="J340" s="99"/>
      <c r="K340" s="99"/>
      <c r="L340" s="9"/>
      <c r="M340" s="8"/>
      <c r="N340" s="8"/>
      <c r="O340" s="8"/>
      <c r="P340" s="4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spans="1:28" hidden="1">
      <c r="A341" s="17"/>
      <c r="B341" s="17"/>
      <c r="C341" s="17"/>
      <c r="D341" s="99"/>
      <c r="E341" s="99"/>
      <c r="F341" s="99"/>
      <c r="G341" s="99"/>
      <c r="H341" s="99"/>
      <c r="I341" s="99"/>
      <c r="J341" s="99"/>
      <c r="K341" s="99"/>
      <c r="L341" s="9"/>
      <c r="M341" s="8"/>
      <c r="N341" s="8"/>
      <c r="O341" s="8"/>
      <c r="P341" s="4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spans="1:28" hidden="1">
      <c r="A342" s="17"/>
      <c r="B342" s="17"/>
      <c r="C342" s="17"/>
      <c r="D342" s="99"/>
      <c r="E342" s="99"/>
      <c r="F342" s="99"/>
      <c r="G342" s="99"/>
      <c r="H342" s="99"/>
      <c r="I342" s="99"/>
      <c r="J342" s="99"/>
      <c r="K342" s="99"/>
      <c r="L342" s="9"/>
      <c r="M342" s="8"/>
      <c r="N342" s="8"/>
      <c r="O342" s="8"/>
      <c r="P342" s="4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spans="1:28" hidden="1">
      <c r="A343" s="17"/>
      <c r="B343" s="17"/>
      <c r="C343" s="17"/>
      <c r="D343" s="99"/>
      <c r="E343" s="99"/>
      <c r="F343" s="99"/>
      <c r="G343" s="99"/>
      <c r="H343" s="99"/>
      <c r="I343" s="99"/>
      <c r="J343" s="99"/>
      <c r="K343" s="99"/>
      <c r="L343" s="9"/>
      <c r="M343" s="8"/>
      <c r="N343" s="8"/>
      <c r="O343" s="8"/>
      <c r="P343" s="4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spans="1:28" hidden="1">
      <c r="A344" s="17"/>
      <c r="B344" s="17"/>
      <c r="C344" s="17"/>
      <c r="D344" s="99"/>
      <c r="E344" s="99"/>
      <c r="F344" s="99"/>
      <c r="G344" s="99"/>
      <c r="H344" s="99"/>
      <c r="I344" s="99"/>
      <c r="J344" s="99"/>
      <c r="K344" s="99"/>
      <c r="L344" s="9"/>
      <c r="M344" s="8"/>
      <c r="N344" s="8"/>
      <c r="O344" s="8"/>
      <c r="P344" s="4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spans="1:28" hidden="1">
      <c r="A345" s="17"/>
      <c r="B345" s="17"/>
      <c r="C345" s="17"/>
      <c r="D345" s="99"/>
      <c r="E345" s="99"/>
      <c r="F345" s="99"/>
      <c r="G345" s="99"/>
      <c r="H345" s="99"/>
      <c r="I345" s="99"/>
      <c r="J345" s="99"/>
      <c r="K345" s="99"/>
      <c r="L345" s="9"/>
      <c r="M345" s="8"/>
      <c r="N345" s="8"/>
      <c r="O345" s="8"/>
      <c r="P345" s="4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spans="1:28" hidden="1">
      <c r="A346" s="17"/>
      <c r="B346" s="17"/>
      <c r="C346" s="17"/>
      <c r="D346" s="99"/>
      <c r="E346" s="99"/>
      <c r="F346" s="99"/>
      <c r="G346" s="99"/>
      <c r="H346" s="99"/>
      <c r="I346" s="99"/>
      <c r="J346" s="99"/>
      <c r="K346" s="99"/>
      <c r="L346" s="9"/>
      <c r="M346" s="8"/>
      <c r="N346" s="8"/>
      <c r="O346" s="8"/>
      <c r="P346" s="4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spans="1:28" hidden="1">
      <c r="A347" s="17"/>
      <c r="B347" s="17"/>
      <c r="C347" s="17"/>
      <c r="D347" s="99"/>
      <c r="E347" s="99"/>
      <c r="F347" s="99"/>
      <c r="G347" s="99"/>
      <c r="H347" s="99"/>
      <c r="I347" s="99"/>
      <c r="J347" s="99"/>
      <c r="K347" s="99"/>
      <c r="L347" s="9"/>
      <c r="M347" s="8"/>
      <c r="N347" s="8"/>
      <c r="O347" s="8"/>
      <c r="P347" s="4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spans="1:28" hidden="1">
      <c r="A348" s="17"/>
      <c r="B348" s="17"/>
      <c r="C348" s="17"/>
      <c r="D348" s="99"/>
      <c r="E348" s="99"/>
      <c r="F348" s="99"/>
      <c r="G348" s="99"/>
      <c r="H348" s="99"/>
      <c r="I348" s="99"/>
      <c r="J348" s="99"/>
      <c r="K348" s="99"/>
      <c r="L348" s="9"/>
      <c r="M348" s="8"/>
      <c r="N348" s="8"/>
      <c r="O348" s="8"/>
      <c r="P348" s="4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spans="1:28" hidden="1">
      <c r="A349" s="17"/>
      <c r="B349" s="17"/>
      <c r="C349" s="17"/>
      <c r="D349" s="99"/>
      <c r="E349" s="99"/>
      <c r="F349" s="99"/>
      <c r="G349" s="99"/>
      <c r="H349" s="99"/>
      <c r="I349" s="99"/>
      <c r="J349" s="99"/>
      <c r="K349" s="99"/>
      <c r="L349" s="9"/>
      <c r="M349" s="8"/>
      <c r="N349" s="8"/>
      <c r="O349" s="8"/>
      <c r="P349" s="4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spans="1:28" hidden="1">
      <c r="A350" s="17"/>
      <c r="B350" s="17"/>
      <c r="C350" s="17"/>
      <c r="D350" s="99"/>
      <c r="E350" s="99"/>
      <c r="F350" s="99"/>
      <c r="G350" s="99"/>
      <c r="H350" s="99"/>
      <c r="I350" s="99"/>
      <c r="J350" s="99"/>
      <c r="K350" s="99"/>
      <c r="L350" s="9"/>
      <c r="M350" s="8"/>
      <c r="N350" s="8"/>
      <c r="O350" s="8"/>
      <c r="P350" s="4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spans="1:28" hidden="1">
      <c r="A351" s="17"/>
      <c r="B351" s="17"/>
      <c r="C351" s="17"/>
      <c r="D351" s="99"/>
      <c r="E351" s="99"/>
      <c r="F351" s="99"/>
      <c r="G351" s="99"/>
      <c r="H351" s="99"/>
      <c r="I351" s="99"/>
      <c r="J351" s="99"/>
      <c r="K351" s="99"/>
      <c r="L351" s="9"/>
      <c r="M351" s="8"/>
      <c r="N351" s="8"/>
      <c r="O351" s="8"/>
      <c r="P351" s="4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spans="1:28" hidden="1">
      <c r="A352" s="17"/>
      <c r="B352" s="17"/>
      <c r="C352" s="17"/>
      <c r="D352" s="99"/>
      <c r="E352" s="99"/>
      <c r="F352" s="99"/>
      <c r="G352" s="99"/>
      <c r="H352" s="99"/>
      <c r="I352" s="99"/>
      <c r="J352" s="99"/>
      <c r="K352" s="99"/>
      <c r="L352" s="9"/>
      <c r="M352" s="8"/>
      <c r="N352" s="8"/>
      <c r="O352" s="8"/>
      <c r="P352" s="4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spans="1:28" hidden="1">
      <c r="A353" s="17"/>
      <c r="B353" s="17"/>
      <c r="C353" s="17"/>
      <c r="D353" s="99"/>
      <c r="E353" s="99"/>
      <c r="F353" s="99"/>
      <c r="G353" s="99"/>
      <c r="H353" s="99"/>
      <c r="I353" s="99"/>
      <c r="J353" s="99"/>
      <c r="K353" s="99"/>
      <c r="L353" s="9"/>
      <c r="M353" s="8"/>
      <c r="N353" s="8"/>
      <c r="O353" s="8"/>
      <c r="P353" s="4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spans="1:28" hidden="1">
      <c r="A354" s="17"/>
      <c r="B354" s="17"/>
      <c r="C354" s="17"/>
      <c r="D354" s="99"/>
      <c r="E354" s="99"/>
      <c r="F354" s="99"/>
      <c r="G354" s="99"/>
      <c r="H354" s="99"/>
      <c r="I354" s="99"/>
      <c r="J354" s="99"/>
      <c r="K354" s="99"/>
      <c r="L354" s="9"/>
      <c r="M354" s="8"/>
      <c r="N354" s="8"/>
      <c r="O354" s="8"/>
      <c r="P354" s="4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spans="1:28" hidden="1">
      <c r="A355" s="17"/>
      <c r="B355" s="17"/>
      <c r="C355" s="17"/>
      <c r="D355" s="99"/>
      <c r="E355" s="99"/>
      <c r="F355" s="99"/>
      <c r="G355" s="99"/>
      <c r="H355" s="99"/>
      <c r="I355" s="99"/>
      <c r="J355" s="99"/>
      <c r="K355" s="99"/>
      <c r="L355" s="9"/>
      <c r="M355" s="8"/>
      <c r="N355" s="8"/>
      <c r="O355" s="8"/>
      <c r="P355" s="4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spans="1:28" hidden="1">
      <c r="A356" s="17"/>
      <c r="B356" s="17"/>
      <c r="C356" s="17"/>
      <c r="D356" s="99"/>
      <c r="E356" s="99"/>
      <c r="F356" s="99"/>
      <c r="G356" s="99"/>
      <c r="H356" s="99"/>
      <c r="I356" s="99"/>
      <c r="J356" s="99"/>
      <c r="K356" s="99"/>
      <c r="L356" s="9"/>
      <c r="M356" s="8"/>
      <c r="N356" s="8"/>
      <c r="O356" s="8"/>
      <c r="P356" s="4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spans="1:28" hidden="1">
      <c r="A357" s="17"/>
      <c r="B357" s="17"/>
      <c r="C357" s="17"/>
      <c r="D357" s="99"/>
      <c r="E357" s="99"/>
      <c r="F357" s="99"/>
      <c r="G357" s="99"/>
      <c r="H357" s="99"/>
      <c r="I357" s="99"/>
      <c r="J357" s="99"/>
      <c r="K357" s="99"/>
      <c r="L357" s="9"/>
      <c r="M357" s="8"/>
      <c r="N357" s="8"/>
      <c r="O357" s="8"/>
      <c r="P357" s="4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spans="1:28" hidden="1">
      <c r="A358" s="17"/>
      <c r="B358" s="17"/>
      <c r="C358" s="17"/>
      <c r="D358" s="99"/>
      <c r="E358" s="99"/>
      <c r="F358" s="99"/>
      <c r="G358" s="99"/>
      <c r="H358" s="99"/>
      <c r="I358" s="99"/>
      <c r="J358" s="99"/>
      <c r="K358" s="99"/>
      <c r="L358" s="9"/>
      <c r="M358" s="8"/>
      <c r="N358" s="8"/>
      <c r="O358" s="8"/>
      <c r="P358" s="4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spans="1:28" hidden="1">
      <c r="A359" s="17"/>
      <c r="B359" s="17"/>
      <c r="C359" s="17"/>
      <c r="D359" s="99"/>
      <c r="E359" s="99"/>
      <c r="F359" s="99"/>
      <c r="G359" s="99"/>
      <c r="H359" s="99"/>
      <c r="I359" s="99"/>
      <c r="J359" s="99"/>
      <c r="K359" s="99"/>
      <c r="L359" s="9"/>
      <c r="M359" s="8"/>
      <c r="N359" s="8"/>
      <c r="O359" s="8"/>
      <c r="P359" s="4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spans="1:28" hidden="1">
      <c r="A360" s="17"/>
      <c r="B360" s="17"/>
      <c r="C360" s="17"/>
      <c r="D360" s="99"/>
      <c r="E360" s="99"/>
      <c r="F360" s="99"/>
      <c r="G360" s="99"/>
      <c r="H360" s="99"/>
      <c r="I360" s="99"/>
      <c r="J360" s="99"/>
      <c r="K360" s="99"/>
      <c r="L360" s="9"/>
      <c r="M360" s="8"/>
      <c r="N360" s="8"/>
      <c r="O360" s="8"/>
      <c r="P360" s="4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spans="1:28" hidden="1">
      <c r="A361" s="17"/>
      <c r="B361" s="17"/>
      <c r="C361" s="17"/>
      <c r="D361" s="99"/>
      <c r="E361" s="99"/>
      <c r="F361" s="99"/>
      <c r="G361" s="99"/>
      <c r="H361" s="99"/>
      <c r="I361" s="99"/>
      <c r="J361" s="99"/>
      <c r="K361" s="99"/>
      <c r="L361" s="9"/>
      <c r="M361" s="8"/>
      <c r="N361" s="8"/>
      <c r="O361" s="8"/>
      <c r="P361" s="4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spans="1:28" hidden="1">
      <c r="A362" s="17"/>
      <c r="B362" s="17"/>
      <c r="C362" s="17"/>
      <c r="D362" s="99"/>
      <c r="E362" s="99"/>
      <c r="F362" s="99"/>
      <c r="G362" s="99"/>
      <c r="H362" s="99"/>
      <c r="I362" s="99"/>
      <c r="J362" s="99"/>
      <c r="K362" s="99"/>
      <c r="L362" s="9"/>
      <c r="M362" s="8"/>
      <c r="N362" s="8"/>
      <c r="O362" s="8"/>
      <c r="P362" s="4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spans="1:28" hidden="1">
      <c r="A363" s="17"/>
      <c r="B363" s="17"/>
      <c r="C363" s="17"/>
      <c r="D363" s="99"/>
      <c r="E363" s="99"/>
      <c r="F363" s="99"/>
      <c r="G363" s="99"/>
      <c r="H363" s="99"/>
      <c r="I363" s="99"/>
      <c r="J363" s="99"/>
      <c r="K363" s="99"/>
      <c r="L363" s="9"/>
      <c r="M363" s="8"/>
      <c r="N363" s="8"/>
      <c r="O363" s="8"/>
      <c r="P363" s="4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spans="1:28" hidden="1">
      <c r="A364" s="17"/>
      <c r="B364" s="17"/>
      <c r="C364" s="17"/>
      <c r="D364" s="99"/>
      <c r="E364" s="99"/>
      <c r="F364" s="99"/>
      <c r="G364" s="99"/>
      <c r="H364" s="99"/>
      <c r="I364" s="99"/>
      <c r="J364" s="99"/>
      <c r="K364" s="99"/>
      <c r="L364" s="9"/>
      <c r="M364" s="8"/>
      <c r="N364" s="8"/>
      <c r="O364" s="8"/>
      <c r="P364" s="4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spans="1:28" hidden="1">
      <c r="A365" s="17"/>
      <c r="B365" s="17"/>
      <c r="C365" s="17"/>
      <c r="D365" s="99"/>
      <c r="E365" s="99"/>
      <c r="F365" s="99"/>
      <c r="G365" s="99"/>
      <c r="H365" s="99"/>
      <c r="I365" s="99"/>
      <c r="J365" s="99"/>
      <c r="K365" s="99"/>
      <c r="L365" s="9"/>
      <c r="M365" s="8"/>
      <c r="N365" s="8"/>
      <c r="O365" s="8"/>
      <c r="P365" s="4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spans="1:28" hidden="1">
      <c r="A366" s="17"/>
      <c r="B366" s="17"/>
      <c r="C366" s="17"/>
      <c r="D366" s="99"/>
      <c r="E366" s="99"/>
      <c r="F366" s="99"/>
      <c r="G366" s="99"/>
      <c r="H366" s="99"/>
      <c r="I366" s="99"/>
      <c r="J366" s="99"/>
      <c r="K366" s="99"/>
      <c r="L366" s="9"/>
      <c r="M366" s="8"/>
      <c r="N366" s="8"/>
      <c r="O366" s="8"/>
      <c r="P366" s="4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spans="1:28" hidden="1">
      <c r="A367" s="17"/>
      <c r="B367" s="17"/>
      <c r="C367" s="17"/>
      <c r="D367" s="99"/>
      <c r="E367" s="99"/>
      <c r="F367" s="99"/>
      <c r="G367" s="99"/>
      <c r="H367" s="99"/>
      <c r="I367" s="99"/>
      <c r="J367" s="99"/>
      <c r="K367" s="99"/>
      <c r="L367" s="9"/>
      <c r="M367" s="8"/>
      <c r="N367" s="8"/>
      <c r="O367" s="8"/>
      <c r="P367" s="4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spans="1:28" hidden="1">
      <c r="A368" s="17"/>
      <c r="B368" s="17"/>
      <c r="C368" s="17"/>
      <c r="D368" s="99"/>
      <c r="E368" s="99"/>
      <c r="F368" s="99"/>
      <c r="G368" s="99"/>
      <c r="H368" s="99"/>
      <c r="I368" s="99"/>
      <c r="J368" s="99"/>
      <c r="K368" s="99"/>
      <c r="L368" s="9"/>
      <c r="M368" s="8"/>
      <c r="N368" s="8"/>
      <c r="O368" s="8"/>
      <c r="P368" s="4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spans="1:28" hidden="1">
      <c r="A369" s="17"/>
      <c r="B369" s="17"/>
      <c r="C369" s="17"/>
      <c r="D369" s="99"/>
      <c r="E369" s="99"/>
      <c r="F369" s="99"/>
      <c r="G369" s="99"/>
      <c r="H369" s="99"/>
      <c r="I369" s="99"/>
      <c r="J369" s="99"/>
      <c r="K369" s="99"/>
      <c r="L369" s="9"/>
      <c r="M369" s="8"/>
      <c r="N369" s="8"/>
      <c r="O369" s="8"/>
      <c r="P369" s="4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spans="1:28" hidden="1">
      <c r="A370" s="17"/>
      <c r="B370" s="17"/>
      <c r="C370" s="17"/>
      <c r="D370" s="99"/>
      <c r="E370" s="99"/>
      <c r="F370" s="99"/>
      <c r="G370" s="99"/>
      <c r="H370" s="99"/>
      <c r="I370" s="99"/>
      <c r="J370" s="99"/>
      <c r="K370" s="99"/>
      <c r="L370" s="9"/>
      <c r="M370" s="8"/>
      <c r="N370" s="8"/>
      <c r="O370" s="8"/>
      <c r="P370" s="4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spans="1:28" hidden="1">
      <c r="A371" s="17"/>
      <c r="B371" s="17"/>
      <c r="C371" s="17"/>
      <c r="D371" s="99"/>
      <c r="E371" s="99"/>
      <c r="F371" s="99"/>
      <c r="G371" s="99"/>
      <c r="H371" s="99"/>
      <c r="I371" s="99"/>
      <c r="J371" s="99"/>
      <c r="K371" s="99"/>
      <c r="L371" s="9"/>
      <c r="M371" s="8"/>
      <c r="N371" s="8"/>
      <c r="O371" s="8"/>
      <c r="P371" s="4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spans="1:28" hidden="1">
      <c r="A372" s="17"/>
      <c r="B372" s="17"/>
      <c r="C372" s="17"/>
      <c r="D372" s="99"/>
      <c r="E372" s="99"/>
      <c r="F372" s="99"/>
      <c r="G372" s="99"/>
      <c r="H372" s="99"/>
      <c r="I372" s="99"/>
      <c r="J372" s="99"/>
      <c r="K372" s="99"/>
      <c r="L372" s="9"/>
      <c r="M372" s="8"/>
      <c r="N372" s="8"/>
      <c r="O372" s="8"/>
      <c r="P372" s="4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spans="1:28" hidden="1">
      <c r="A373" s="17"/>
      <c r="B373" s="17"/>
      <c r="C373" s="17"/>
      <c r="D373" s="99"/>
      <c r="E373" s="99"/>
      <c r="F373" s="99"/>
      <c r="G373" s="99"/>
      <c r="H373" s="99"/>
      <c r="I373" s="99"/>
      <c r="J373" s="99"/>
      <c r="K373" s="99"/>
      <c r="L373" s="9"/>
      <c r="M373" s="8"/>
      <c r="N373" s="8"/>
      <c r="O373" s="8"/>
      <c r="P373" s="4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spans="1:28" hidden="1">
      <c r="A374" s="17"/>
      <c r="B374" s="17"/>
      <c r="C374" s="17"/>
      <c r="D374" s="99"/>
      <c r="E374" s="99"/>
      <c r="F374" s="99"/>
      <c r="G374" s="99"/>
      <c r="H374" s="99"/>
      <c r="I374" s="99"/>
      <c r="J374" s="99"/>
      <c r="K374" s="99"/>
      <c r="L374" s="9"/>
      <c r="M374" s="8"/>
      <c r="N374" s="8"/>
      <c r="O374" s="8"/>
      <c r="P374" s="4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spans="1:28" hidden="1">
      <c r="A375" s="17"/>
      <c r="B375" s="17"/>
      <c r="C375" s="17"/>
      <c r="D375" s="99"/>
      <c r="E375" s="99"/>
      <c r="F375" s="99"/>
      <c r="G375" s="99"/>
      <c r="H375" s="99"/>
      <c r="I375" s="99"/>
      <c r="J375" s="99"/>
      <c r="K375" s="99"/>
      <c r="L375" s="9"/>
      <c r="M375" s="8"/>
      <c r="N375" s="8"/>
      <c r="O375" s="8"/>
      <c r="P375" s="4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spans="1:28" hidden="1">
      <c r="A376" s="17"/>
      <c r="B376" s="17"/>
      <c r="C376" s="17"/>
      <c r="D376" s="99"/>
      <c r="E376" s="99"/>
      <c r="F376" s="99"/>
      <c r="G376" s="99"/>
      <c r="H376" s="99"/>
      <c r="I376" s="99"/>
      <c r="J376" s="99"/>
      <c r="K376" s="99"/>
      <c r="L376" s="9"/>
      <c r="M376" s="8"/>
      <c r="N376" s="8"/>
      <c r="O376" s="8"/>
      <c r="P376" s="4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spans="1:28" hidden="1">
      <c r="A377" s="17"/>
      <c r="B377" s="17"/>
      <c r="C377" s="17"/>
      <c r="D377" s="99"/>
      <c r="E377" s="99"/>
      <c r="F377" s="99"/>
      <c r="G377" s="99"/>
      <c r="H377" s="99"/>
      <c r="I377" s="99"/>
      <c r="J377" s="99"/>
      <c r="K377" s="99"/>
      <c r="L377" s="9"/>
      <c r="M377" s="8"/>
      <c r="N377" s="8"/>
      <c r="O377" s="8"/>
      <c r="P377" s="4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spans="1:28" hidden="1">
      <c r="A378" s="17"/>
      <c r="B378" s="17"/>
      <c r="C378" s="17"/>
      <c r="D378" s="99"/>
      <c r="E378" s="99"/>
      <c r="F378" s="99"/>
      <c r="G378" s="99"/>
      <c r="H378" s="99"/>
      <c r="I378" s="99"/>
      <c r="J378" s="99"/>
      <c r="K378" s="99"/>
      <c r="L378" s="9"/>
      <c r="M378" s="8"/>
      <c r="N378" s="8"/>
      <c r="O378" s="8"/>
      <c r="P378" s="4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spans="1:28" hidden="1">
      <c r="A379" s="17"/>
      <c r="B379" s="17"/>
      <c r="C379" s="17"/>
      <c r="D379" s="99"/>
      <c r="E379" s="99"/>
      <c r="F379" s="99"/>
      <c r="G379" s="99"/>
      <c r="H379" s="99"/>
      <c r="I379" s="99"/>
      <c r="J379" s="99"/>
      <c r="K379" s="99"/>
      <c r="L379" s="9"/>
      <c r="M379" s="8"/>
      <c r="N379" s="8"/>
      <c r="O379" s="8"/>
      <c r="P379" s="4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spans="1:28" hidden="1">
      <c r="A380" s="17"/>
      <c r="B380" s="17"/>
      <c r="C380" s="17"/>
      <c r="D380" s="99"/>
      <c r="E380" s="99"/>
      <c r="F380" s="99"/>
      <c r="G380" s="99"/>
      <c r="H380" s="99"/>
      <c r="I380" s="99"/>
      <c r="J380" s="99"/>
      <c r="K380" s="99"/>
      <c r="L380" s="9"/>
      <c r="M380" s="8"/>
      <c r="N380" s="8"/>
      <c r="O380" s="8"/>
      <c r="P380" s="4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spans="1:28" hidden="1">
      <c r="A381" s="17"/>
      <c r="B381" s="17"/>
      <c r="C381" s="17"/>
      <c r="D381" s="99"/>
      <c r="E381" s="99"/>
      <c r="F381" s="99"/>
      <c r="G381" s="99"/>
      <c r="H381" s="99"/>
      <c r="I381" s="99"/>
      <c r="J381" s="99"/>
      <c r="K381" s="99"/>
      <c r="L381" s="9"/>
      <c r="M381" s="8"/>
      <c r="N381" s="8"/>
      <c r="O381" s="8"/>
      <c r="P381" s="4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spans="1:28" hidden="1">
      <c r="A382" s="17"/>
      <c r="B382" s="17"/>
      <c r="C382" s="17"/>
      <c r="D382" s="99"/>
      <c r="E382" s="99"/>
      <c r="F382" s="99"/>
      <c r="G382" s="99"/>
      <c r="H382" s="99"/>
      <c r="I382" s="99"/>
      <c r="J382" s="99"/>
      <c r="K382" s="99"/>
      <c r="L382" s="9"/>
      <c r="M382" s="8"/>
      <c r="N382" s="8"/>
      <c r="O382" s="8"/>
      <c r="P382" s="4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spans="1:28" hidden="1">
      <c r="A383" s="17"/>
      <c r="B383" s="17"/>
      <c r="C383" s="17"/>
      <c r="D383" s="99"/>
      <c r="E383" s="99"/>
      <c r="F383" s="99"/>
      <c r="G383" s="99"/>
      <c r="H383" s="99"/>
      <c r="I383" s="99"/>
      <c r="J383" s="99"/>
      <c r="K383" s="99"/>
      <c r="L383" s="9"/>
      <c r="M383" s="8"/>
      <c r="N383" s="8"/>
      <c r="O383" s="8"/>
      <c r="P383" s="4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spans="1:28" hidden="1">
      <c r="A384" s="17"/>
      <c r="B384" s="17"/>
      <c r="C384" s="17"/>
      <c r="D384" s="99"/>
      <c r="E384" s="99"/>
      <c r="F384" s="99"/>
      <c r="G384" s="99"/>
      <c r="H384" s="99"/>
      <c r="I384" s="99"/>
      <c r="J384" s="99"/>
      <c r="K384" s="99"/>
      <c r="L384" s="9"/>
      <c r="M384" s="8"/>
      <c r="N384" s="8"/>
      <c r="O384" s="8"/>
      <c r="P384" s="4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spans="1:28" hidden="1">
      <c r="A385" s="17"/>
      <c r="B385" s="17"/>
      <c r="C385" s="17"/>
      <c r="D385" s="99"/>
      <c r="E385" s="99"/>
      <c r="F385" s="99"/>
      <c r="G385" s="99"/>
      <c r="H385" s="99"/>
      <c r="I385" s="99"/>
      <c r="J385" s="99"/>
      <c r="K385" s="99"/>
      <c r="L385" s="9"/>
      <c r="M385" s="8"/>
      <c r="N385" s="8"/>
      <c r="O385" s="8"/>
      <c r="P385" s="4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spans="1:28" hidden="1">
      <c r="A386" s="17"/>
      <c r="B386" s="17"/>
      <c r="C386" s="17"/>
      <c r="D386" s="99"/>
      <c r="E386" s="99"/>
      <c r="F386" s="99"/>
      <c r="G386" s="99"/>
      <c r="H386" s="99"/>
      <c r="I386" s="99"/>
      <c r="J386" s="99"/>
      <c r="K386" s="99"/>
      <c r="L386" s="9"/>
      <c r="M386" s="8"/>
      <c r="N386" s="8"/>
      <c r="O386" s="8"/>
      <c r="P386" s="4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spans="1:28" hidden="1">
      <c r="A387" s="17"/>
      <c r="B387" s="17"/>
      <c r="C387" s="17"/>
      <c r="D387" s="99"/>
      <c r="E387" s="99"/>
      <c r="F387" s="99"/>
      <c r="G387" s="99"/>
      <c r="H387" s="99"/>
      <c r="I387" s="99"/>
      <c r="J387" s="99"/>
      <c r="K387" s="99"/>
      <c r="L387" s="9"/>
      <c r="M387" s="8"/>
      <c r="N387" s="8"/>
      <c r="O387" s="8"/>
      <c r="P387" s="4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spans="1:28" hidden="1">
      <c r="A388" s="17"/>
      <c r="B388" s="17"/>
      <c r="C388" s="17"/>
      <c r="D388" s="99"/>
      <c r="E388" s="99"/>
      <c r="F388" s="99"/>
      <c r="G388" s="99"/>
      <c r="H388" s="99"/>
      <c r="I388" s="99"/>
      <c r="J388" s="99"/>
      <c r="K388" s="99"/>
      <c r="L388" s="9"/>
      <c r="M388" s="8"/>
      <c r="N388" s="8"/>
      <c r="O388" s="8"/>
      <c r="P388" s="4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</row>
    <row r="389" spans="1:28" hidden="1">
      <c r="A389" s="17"/>
      <c r="B389" s="17"/>
      <c r="C389" s="17"/>
      <c r="D389" s="99"/>
      <c r="E389" s="99"/>
      <c r="F389" s="99"/>
      <c r="G389" s="99"/>
      <c r="H389" s="99"/>
      <c r="I389" s="99"/>
      <c r="J389" s="99"/>
      <c r="K389" s="99"/>
      <c r="L389" s="9"/>
      <c r="M389" s="8"/>
      <c r="N389" s="8"/>
      <c r="O389" s="8"/>
      <c r="P389" s="4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</row>
    <row r="390" spans="1:28" hidden="1">
      <c r="A390" s="17"/>
      <c r="B390" s="17"/>
      <c r="C390" s="17"/>
      <c r="D390" s="99"/>
      <c r="E390" s="99"/>
      <c r="F390" s="99"/>
      <c r="G390" s="99"/>
      <c r="H390" s="99"/>
      <c r="I390" s="99"/>
      <c r="J390" s="99"/>
      <c r="K390" s="99"/>
      <c r="L390" s="9"/>
      <c r="M390" s="8"/>
      <c r="N390" s="8"/>
      <c r="O390" s="8"/>
      <c r="P390" s="4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</row>
    <row r="391" spans="1:28" hidden="1">
      <c r="A391" s="17"/>
      <c r="B391" s="17"/>
      <c r="C391" s="17"/>
      <c r="D391" s="99"/>
      <c r="E391" s="99"/>
      <c r="F391" s="99"/>
      <c r="G391" s="99"/>
      <c r="H391" s="99"/>
      <c r="I391" s="99"/>
      <c r="J391" s="99"/>
      <c r="K391" s="99"/>
      <c r="L391" s="9"/>
      <c r="M391" s="8"/>
      <c r="N391" s="8"/>
      <c r="O391" s="8"/>
      <c r="P391" s="4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</row>
    <row r="392" spans="1:28" hidden="1">
      <c r="A392" s="17"/>
      <c r="B392" s="17"/>
      <c r="C392" s="17"/>
      <c r="D392" s="99"/>
      <c r="E392" s="99"/>
      <c r="F392" s="99"/>
      <c r="G392" s="99"/>
      <c r="H392" s="99"/>
      <c r="I392" s="99"/>
      <c r="J392" s="99"/>
      <c r="K392" s="99"/>
      <c r="L392" s="9"/>
      <c r="M392" s="8"/>
      <c r="N392" s="8"/>
      <c r="O392" s="8"/>
      <c r="P392" s="4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</row>
    <row r="393" spans="1:28" hidden="1">
      <c r="A393" s="17"/>
      <c r="B393" s="17"/>
      <c r="C393" s="17"/>
      <c r="D393" s="99"/>
      <c r="E393" s="99"/>
      <c r="F393" s="99"/>
      <c r="G393" s="99"/>
      <c r="H393" s="99"/>
      <c r="I393" s="99"/>
      <c r="J393" s="99"/>
      <c r="K393" s="99"/>
      <c r="L393" s="9"/>
      <c r="M393" s="8"/>
      <c r="N393" s="8"/>
      <c r="O393" s="8"/>
      <c r="P393" s="4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</row>
    <row r="394" spans="1:28" hidden="1">
      <c r="A394" s="17"/>
      <c r="B394" s="17"/>
      <c r="C394" s="17"/>
      <c r="D394" s="99"/>
      <c r="E394" s="99"/>
      <c r="F394" s="99"/>
      <c r="G394" s="99"/>
      <c r="H394" s="99"/>
      <c r="I394" s="99"/>
      <c r="J394" s="99"/>
      <c r="K394" s="99"/>
      <c r="L394" s="9"/>
      <c r="M394" s="8"/>
      <c r="N394" s="8"/>
      <c r="O394" s="8"/>
      <c r="P394" s="4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</row>
    <row r="395" spans="1:28" hidden="1">
      <c r="A395" s="17"/>
      <c r="B395" s="17"/>
      <c r="C395" s="17"/>
      <c r="D395" s="99"/>
      <c r="E395" s="99"/>
      <c r="F395" s="99"/>
      <c r="G395" s="99"/>
      <c r="H395" s="99"/>
      <c r="I395" s="99"/>
      <c r="J395" s="99"/>
      <c r="K395" s="99"/>
      <c r="L395" s="9"/>
      <c r="M395" s="8"/>
      <c r="N395" s="8"/>
      <c r="O395" s="8"/>
      <c r="P395" s="4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spans="1:28" hidden="1">
      <c r="A396" s="17"/>
      <c r="B396" s="17"/>
      <c r="C396" s="17"/>
      <c r="D396" s="99"/>
      <c r="E396" s="99"/>
      <c r="F396" s="99"/>
      <c r="G396" s="99"/>
      <c r="H396" s="99"/>
      <c r="I396" s="99"/>
      <c r="J396" s="99"/>
      <c r="K396" s="99"/>
      <c r="L396" s="9"/>
      <c r="M396" s="8"/>
      <c r="N396" s="8"/>
      <c r="O396" s="8"/>
      <c r="P396" s="4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spans="1:28" hidden="1">
      <c r="A397" s="17"/>
      <c r="B397" s="17"/>
      <c r="C397" s="17"/>
      <c r="D397" s="99"/>
      <c r="E397" s="99"/>
      <c r="F397" s="99"/>
      <c r="G397" s="99"/>
      <c r="H397" s="99"/>
      <c r="I397" s="99"/>
      <c r="J397" s="99"/>
      <c r="K397" s="99"/>
      <c r="L397" s="9"/>
      <c r="M397" s="8"/>
      <c r="N397" s="8"/>
      <c r="O397" s="8"/>
      <c r="P397" s="4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spans="1:28" hidden="1">
      <c r="A398" s="17"/>
      <c r="B398" s="17"/>
      <c r="C398" s="17"/>
      <c r="D398" s="99"/>
      <c r="E398" s="99"/>
      <c r="F398" s="99"/>
      <c r="G398" s="99"/>
      <c r="H398" s="99"/>
      <c r="I398" s="99"/>
      <c r="J398" s="99"/>
      <c r="K398" s="99"/>
      <c r="L398" s="9"/>
      <c r="M398" s="8"/>
      <c r="N398" s="8"/>
      <c r="O398" s="8"/>
      <c r="P398" s="4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spans="1:28" hidden="1">
      <c r="A399" s="17"/>
      <c r="B399" s="17"/>
      <c r="C399" s="17"/>
      <c r="D399" s="99"/>
      <c r="E399" s="99"/>
      <c r="F399" s="99"/>
      <c r="G399" s="99"/>
      <c r="H399" s="99"/>
      <c r="I399" s="99"/>
      <c r="J399" s="99"/>
      <c r="K399" s="99"/>
      <c r="L399" s="9"/>
      <c r="M399" s="8"/>
      <c r="N399" s="8"/>
      <c r="O399" s="8"/>
      <c r="P399" s="4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spans="1:28" hidden="1">
      <c r="A400" s="17"/>
      <c r="B400" s="17"/>
      <c r="C400" s="17"/>
      <c r="D400" s="99"/>
      <c r="E400" s="99"/>
      <c r="F400" s="99"/>
      <c r="G400" s="99"/>
      <c r="H400" s="99"/>
      <c r="I400" s="99"/>
      <c r="J400" s="99"/>
      <c r="K400" s="99"/>
      <c r="L400" s="9"/>
      <c r="M400" s="8"/>
      <c r="N400" s="8"/>
      <c r="O400" s="8"/>
      <c r="P400" s="4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spans="1:28" hidden="1">
      <c r="A401" s="17"/>
      <c r="B401" s="17"/>
      <c r="C401" s="17"/>
      <c r="D401" s="99"/>
      <c r="E401" s="99"/>
      <c r="F401" s="99"/>
      <c r="G401" s="99"/>
      <c r="H401" s="99"/>
      <c r="I401" s="99"/>
      <c r="J401" s="99"/>
      <c r="K401" s="99"/>
      <c r="L401" s="9"/>
      <c r="M401" s="8"/>
      <c r="N401" s="8"/>
      <c r="O401" s="8"/>
      <c r="P401" s="4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spans="1:28" ht="38.25" hidden="1" customHeight="1">
      <c r="A402" s="17"/>
      <c r="B402" s="17"/>
      <c r="C402" s="17"/>
      <c r="D402" s="178"/>
      <c r="E402" s="178"/>
      <c r="F402" s="178"/>
      <c r="G402" s="178"/>
      <c r="H402" s="178"/>
      <c r="I402" s="178"/>
      <c r="J402" s="178"/>
      <c r="K402" s="99"/>
      <c r="L402" s="9"/>
      <c r="M402" s="8"/>
      <c r="N402" s="8"/>
      <c r="O402" s="8"/>
      <c r="P402" s="4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spans="1:28" hidden="1">
      <c r="D403" s="99"/>
      <c r="E403" s="99"/>
      <c r="F403" s="99"/>
      <c r="G403" s="99"/>
      <c r="H403" s="99"/>
      <c r="I403" s="99"/>
      <c r="J403" s="99"/>
      <c r="K403" s="99"/>
      <c r="L403" s="9"/>
      <c r="M403" s="8"/>
      <c r="N403" s="8"/>
      <c r="O403" s="8"/>
      <c r="P403" s="4"/>
      <c r="Q403" s="4"/>
      <c r="R403" s="4"/>
      <c r="S403" s="4"/>
      <c r="T403" s="4"/>
    </row>
    <row r="404" spans="1:28" hidden="1">
      <c r="D404" s="99"/>
      <c r="E404" s="99"/>
      <c r="F404" s="99"/>
      <c r="G404" s="99"/>
      <c r="H404" s="99"/>
      <c r="I404" s="99"/>
      <c r="J404" s="99"/>
      <c r="K404" s="99"/>
      <c r="L404" s="9"/>
      <c r="M404" s="8"/>
      <c r="N404" s="8"/>
      <c r="O404" s="8"/>
      <c r="P404" s="4"/>
      <c r="Q404" s="4"/>
      <c r="R404" s="4"/>
      <c r="S404" s="4"/>
      <c r="T404" s="4"/>
    </row>
    <row r="405" spans="1:28" hidden="1">
      <c r="D405" s="99"/>
      <c r="E405" s="99"/>
      <c r="F405" s="99"/>
      <c r="G405" s="99"/>
      <c r="H405" s="99"/>
      <c r="I405" s="99"/>
      <c r="J405" s="99"/>
      <c r="K405" s="99"/>
      <c r="L405" s="9"/>
      <c r="M405" s="8"/>
      <c r="N405" s="8"/>
      <c r="O405" s="8"/>
      <c r="P405" s="4"/>
      <c r="Q405" s="4"/>
      <c r="R405" s="4"/>
      <c r="S405" s="4"/>
      <c r="T405" s="4"/>
    </row>
    <row r="406" spans="1:28" hidden="1">
      <c r="D406" s="99"/>
      <c r="E406" s="99"/>
      <c r="F406" s="99"/>
      <c r="G406" s="99"/>
      <c r="H406" s="99"/>
      <c r="I406" s="99"/>
      <c r="J406" s="99"/>
      <c r="K406" s="99"/>
      <c r="L406" s="9"/>
      <c r="M406" s="8"/>
      <c r="N406" s="8"/>
      <c r="O406" s="8"/>
      <c r="P406" s="4"/>
      <c r="Q406" s="4"/>
      <c r="R406" s="4"/>
      <c r="S406" s="4"/>
      <c r="T406" s="4"/>
    </row>
    <row r="407" spans="1:28" hidden="1">
      <c r="D407" s="99"/>
      <c r="E407" s="99"/>
      <c r="F407" s="99"/>
      <c r="G407" s="99"/>
      <c r="H407" s="99"/>
      <c r="I407" s="99"/>
      <c r="J407" s="99"/>
      <c r="K407" s="99"/>
      <c r="L407" s="9"/>
      <c r="M407" s="8"/>
      <c r="N407" s="8"/>
      <c r="O407" s="8"/>
      <c r="P407" s="4"/>
      <c r="Q407" s="4"/>
      <c r="R407" s="4"/>
      <c r="S407" s="4"/>
      <c r="T407" s="4"/>
    </row>
    <row r="408" spans="1:28" hidden="1">
      <c r="D408" s="99"/>
      <c r="E408" s="99"/>
      <c r="F408" s="99"/>
      <c r="G408" s="99"/>
      <c r="H408" s="99"/>
      <c r="I408" s="99"/>
      <c r="J408" s="99"/>
      <c r="K408" s="99"/>
      <c r="L408" s="9"/>
      <c r="M408" s="8"/>
      <c r="N408" s="8"/>
      <c r="O408" s="8"/>
      <c r="P408" s="4"/>
      <c r="Q408" s="4"/>
      <c r="R408" s="4"/>
      <c r="S408" s="4"/>
      <c r="T408" s="4"/>
    </row>
    <row r="409" spans="1:28" hidden="1">
      <c r="D409" s="99"/>
      <c r="E409" s="99"/>
      <c r="F409" s="99"/>
      <c r="G409" s="99"/>
      <c r="H409" s="99"/>
      <c r="I409" s="99"/>
      <c r="J409" s="99"/>
      <c r="K409" s="99"/>
      <c r="L409" s="9"/>
      <c r="M409" s="8"/>
      <c r="N409" s="8"/>
      <c r="O409" s="8"/>
      <c r="P409" s="4"/>
      <c r="Q409" s="4"/>
      <c r="R409" s="4"/>
      <c r="S409" s="4"/>
      <c r="T409" s="4"/>
    </row>
    <row r="410" spans="1:28" hidden="1">
      <c r="D410" s="99"/>
      <c r="E410" s="99"/>
      <c r="F410" s="99"/>
      <c r="G410" s="99"/>
      <c r="H410" s="99"/>
      <c r="I410" s="99"/>
      <c r="J410" s="99"/>
      <c r="K410" s="99"/>
      <c r="L410" s="9"/>
      <c r="M410" s="8"/>
      <c r="N410" s="8"/>
      <c r="O410" s="8"/>
      <c r="P410" s="4"/>
      <c r="Q410" s="4"/>
      <c r="R410" s="4"/>
      <c r="S410" s="4"/>
      <c r="T410" s="4"/>
    </row>
    <row r="411" spans="1:28" hidden="1">
      <c r="D411" s="99"/>
      <c r="E411" s="99"/>
      <c r="F411" s="99"/>
      <c r="G411" s="99"/>
      <c r="H411" s="99"/>
      <c r="I411" s="99"/>
      <c r="J411" s="99"/>
      <c r="K411" s="99"/>
      <c r="L411" s="9"/>
      <c r="M411" s="8"/>
      <c r="N411" s="8"/>
      <c r="O411" s="8"/>
      <c r="P411" s="4"/>
      <c r="Q411" s="4"/>
      <c r="R411" s="4"/>
      <c r="S411" s="4"/>
      <c r="T411" s="4"/>
    </row>
    <row r="412" spans="1:28" hidden="1">
      <c r="D412" s="99"/>
      <c r="E412" s="99"/>
      <c r="F412" s="99"/>
      <c r="G412" s="99"/>
      <c r="H412" s="99"/>
      <c r="I412" s="99"/>
      <c r="J412" s="99"/>
      <c r="K412" s="99"/>
      <c r="L412" s="9"/>
      <c r="M412" s="8"/>
      <c r="N412" s="8"/>
      <c r="O412" s="8"/>
      <c r="P412" s="4"/>
      <c r="Q412" s="4"/>
      <c r="R412" s="4"/>
      <c r="S412" s="4"/>
      <c r="T412" s="4"/>
    </row>
    <row r="413" spans="1:28" hidden="1">
      <c r="D413" s="99"/>
      <c r="E413" s="99"/>
      <c r="F413" s="99"/>
      <c r="G413" s="99"/>
      <c r="H413" s="99"/>
      <c r="I413" s="99"/>
      <c r="J413" s="99"/>
      <c r="K413" s="99"/>
      <c r="L413" s="9"/>
      <c r="M413" s="8"/>
      <c r="N413" s="8"/>
      <c r="O413" s="8"/>
      <c r="P413" s="4"/>
      <c r="Q413" s="4"/>
      <c r="R413" s="4"/>
      <c r="S413" s="4"/>
      <c r="T413" s="4"/>
    </row>
    <row r="414" spans="1:28" hidden="1">
      <c r="D414" s="99"/>
      <c r="E414" s="99"/>
      <c r="F414" s="99"/>
      <c r="G414" s="99"/>
      <c r="H414" s="99"/>
      <c r="I414" s="99"/>
      <c r="J414" s="99"/>
      <c r="K414" s="99"/>
      <c r="L414" s="9"/>
      <c r="M414" s="8"/>
      <c r="N414" s="8"/>
      <c r="O414" s="8"/>
      <c r="P414" s="4"/>
      <c r="Q414" s="4"/>
      <c r="R414" s="4"/>
      <c r="S414" s="4"/>
      <c r="T414" s="4"/>
    </row>
    <row r="415" spans="1:28" hidden="1">
      <c r="D415" s="99"/>
      <c r="E415" s="99"/>
      <c r="F415" s="99"/>
      <c r="G415" s="99"/>
      <c r="H415" s="99"/>
      <c r="I415" s="99"/>
      <c r="J415" s="99"/>
      <c r="K415" s="99"/>
      <c r="L415" s="9"/>
      <c r="M415" s="8"/>
      <c r="N415" s="8"/>
      <c r="O415" s="8"/>
      <c r="P415" s="4"/>
      <c r="Q415" s="4"/>
      <c r="R415" s="4"/>
      <c r="S415" s="4"/>
      <c r="T415" s="4"/>
    </row>
    <row r="416" spans="1:28" hidden="1">
      <c r="D416" s="99"/>
      <c r="E416" s="99"/>
      <c r="F416" s="99"/>
      <c r="G416" s="99"/>
      <c r="H416" s="99"/>
      <c r="I416" s="99"/>
      <c r="J416" s="99"/>
      <c r="K416" s="99"/>
      <c r="L416" s="9"/>
      <c r="M416" s="8"/>
      <c r="N416" s="8"/>
      <c r="O416" s="8"/>
      <c r="P416" s="4"/>
      <c r="Q416" s="4"/>
      <c r="R416" s="4"/>
      <c r="S416" s="4"/>
      <c r="T416" s="4"/>
    </row>
    <row r="417" spans="4:20" hidden="1">
      <c r="D417" s="99"/>
      <c r="E417" s="99"/>
      <c r="F417" s="99"/>
      <c r="G417" s="99"/>
      <c r="H417" s="99"/>
      <c r="I417" s="99"/>
      <c r="J417" s="99"/>
      <c r="K417" s="99"/>
      <c r="L417" s="9"/>
      <c r="M417" s="8"/>
      <c r="N417" s="8"/>
      <c r="O417" s="8"/>
      <c r="P417" s="4"/>
      <c r="Q417" s="4"/>
      <c r="R417" s="4"/>
      <c r="S417" s="4"/>
      <c r="T417" s="4"/>
    </row>
    <row r="418" spans="4:20" hidden="1">
      <c r="D418" s="99"/>
      <c r="E418" s="99"/>
      <c r="F418" s="99"/>
      <c r="G418" s="99"/>
      <c r="H418" s="99"/>
      <c r="I418" s="99"/>
      <c r="J418" s="99"/>
      <c r="K418" s="99"/>
      <c r="L418" s="9"/>
      <c r="M418" s="8"/>
      <c r="N418" s="8"/>
      <c r="O418" s="8"/>
      <c r="P418" s="4"/>
      <c r="Q418" s="4"/>
      <c r="R418" s="4"/>
      <c r="S418" s="4"/>
      <c r="T418" s="4"/>
    </row>
    <row r="419" spans="4:20" hidden="1">
      <c r="D419" s="99"/>
      <c r="E419" s="99"/>
      <c r="F419" s="99"/>
      <c r="G419" s="99"/>
      <c r="H419" s="99"/>
      <c r="I419" s="99"/>
      <c r="J419" s="99"/>
      <c r="K419" s="99"/>
      <c r="L419" s="9"/>
      <c r="M419" s="8"/>
      <c r="N419" s="8"/>
      <c r="O419" s="8"/>
      <c r="P419" s="4"/>
      <c r="Q419" s="4"/>
      <c r="R419" s="4"/>
      <c r="S419" s="4"/>
      <c r="T419" s="4"/>
    </row>
    <row r="420" spans="4:20" hidden="1">
      <c r="D420" s="99"/>
      <c r="E420" s="99"/>
      <c r="F420" s="99"/>
      <c r="G420" s="99"/>
      <c r="H420" s="99"/>
      <c r="I420" s="99"/>
      <c r="J420" s="99"/>
      <c r="K420" s="99"/>
      <c r="L420" s="9"/>
      <c r="M420" s="8"/>
      <c r="N420" s="8"/>
      <c r="O420" s="8"/>
      <c r="P420" s="4"/>
      <c r="Q420" s="4"/>
      <c r="R420" s="4"/>
      <c r="S420" s="4"/>
      <c r="T420" s="4"/>
    </row>
    <row r="421" spans="4:20" hidden="1">
      <c r="D421" s="99"/>
      <c r="E421" s="99"/>
      <c r="F421" s="99"/>
      <c r="G421" s="99"/>
      <c r="H421" s="99"/>
      <c r="I421" s="99"/>
      <c r="J421" s="99"/>
      <c r="K421" s="99"/>
      <c r="L421" s="9"/>
      <c r="M421" s="8"/>
      <c r="N421" s="8"/>
      <c r="O421" s="8"/>
      <c r="P421" s="4"/>
      <c r="Q421" s="4"/>
      <c r="R421" s="4"/>
      <c r="S421" s="4"/>
      <c r="T421" s="4"/>
    </row>
    <row r="422" spans="4:20" hidden="1">
      <c r="D422" s="99"/>
      <c r="E422" s="99"/>
      <c r="F422" s="99"/>
      <c r="G422" s="99"/>
      <c r="H422" s="99"/>
      <c r="I422" s="99"/>
      <c r="J422" s="99"/>
      <c r="K422" s="99"/>
      <c r="L422" s="9"/>
      <c r="M422" s="8"/>
      <c r="N422" s="8"/>
      <c r="O422" s="8"/>
      <c r="P422" s="4"/>
      <c r="Q422" s="4"/>
      <c r="R422" s="4"/>
      <c r="S422" s="4"/>
      <c r="T422" s="4"/>
    </row>
    <row r="423" spans="4:20" hidden="1">
      <c r="D423" s="99"/>
      <c r="E423" s="99"/>
      <c r="F423" s="99"/>
      <c r="G423" s="99"/>
      <c r="H423" s="99"/>
      <c r="I423" s="99"/>
      <c r="J423" s="99"/>
      <c r="K423" s="99"/>
      <c r="L423" s="9"/>
      <c r="M423" s="8"/>
      <c r="N423" s="8"/>
      <c r="O423" s="8"/>
      <c r="P423" s="4"/>
      <c r="Q423" s="4"/>
      <c r="R423" s="4"/>
      <c r="S423" s="4"/>
      <c r="T423" s="4"/>
    </row>
    <row r="424" spans="4:20" hidden="1">
      <c r="D424" s="99"/>
      <c r="E424" s="99"/>
      <c r="F424" s="99"/>
      <c r="G424" s="99"/>
      <c r="H424" s="99"/>
      <c r="I424" s="99"/>
      <c r="J424" s="99"/>
      <c r="K424" s="99"/>
      <c r="L424" s="9"/>
      <c r="M424" s="8"/>
      <c r="N424" s="8"/>
      <c r="O424" s="8"/>
      <c r="P424" s="4"/>
      <c r="Q424" s="4"/>
      <c r="R424" s="4"/>
      <c r="S424" s="4"/>
      <c r="T424" s="4"/>
    </row>
    <row r="425" spans="4:20" hidden="1">
      <c r="D425" s="99"/>
      <c r="E425" s="99"/>
      <c r="F425" s="99"/>
      <c r="G425" s="99"/>
      <c r="H425" s="99"/>
      <c r="I425" s="99"/>
      <c r="J425" s="99"/>
      <c r="K425" s="99"/>
      <c r="L425" s="9"/>
      <c r="M425" s="8"/>
      <c r="N425" s="8"/>
      <c r="O425" s="8"/>
      <c r="P425" s="4"/>
      <c r="Q425" s="4"/>
      <c r="R425" s="4"/>
      <c r="S425" s="4"/>
      <c r="T425" s="4"/>
    </row>
    <row r="426" spans="4:20" hidden="1">
      <c r="D426" s="99"/>
      <c r="E426" s="99"/>
      <c r="F426" s="99"/>
      <c r="G426" s="99"/>
      <c r="H426" s="99"/>
      <c r="I426" s="99"/>
      <c r="J426" s="99"/>
      <c r="K426" s="99"/>
      <c r="L426" s="9"/>
      <c r="M426" s="8"/>
      <c r="N426" s="8"/>
      <c r="O426" s="8"/>
      <c r="P426" s="4"/>
      <c r="Q426" s="4"/>
      <c r="R426" s="4"/>
      <c r="S426" s="4"/>
      <c r="T426" s="4"/>
    </row>
    <row r="427" spans="4:20" hidden="1">
      <c r="D427" s="99"/>
      <c r="E427" s="99"/>
      <c r="F427" s="99"/>
      <c r="G427" s="99"/>
      <c r="H427" s="99"/>
      <c r="I427" s="99"/>
      <c r="J427" s="99"/>
      <c r="K427" s="99"/>
      <c r="L427" s="9"/>
      <c r="M427" s="8"/>
      <c r="N427" s="8"/>
      <c r="O427" s="8"/>
      <c r="P427" s="4"/>
      <c r="Q427" s="4"/>
      <c r="R427" s="4"/>
      <c r="S427" s="4"/>
      <c r="T427" s="4"/>
    </row>
    <row r="428" spans="4:20" hidden="1">
      <c r="D428" s="99"/>
      <c r="E428" s="99"/>
      <c r="F428" s="99"/>
      <c r="G428" s="99"/>
      <c r="H428" s="99"/>
      <c r="I428" s="99"/>
      <c r="J428" s="99"/>
      <c r="K428" s="99"/>
      <c r="L428" s="9"/>
      <c r="M428" s="8"/>
      <c r="N428" s="8"/>
      <c r="O428" s="8"/>
      <c r="P428" s="4"/>
      <c r="Q428" s="4"/>
      <c r="R428" s="4"/>
      <c r="S428" s="4"/>
      <c r="T428" s="4"/>
    </row>
    <row r="429" spans="4:20" hidden="1">
      <c r="D429" s="99"/>
      <c r="E429" s="99"/>
      <c r="F429" s="99"/>
      <c r="G429" s="99"/>
      <c r="H429" s="99"/>
      <c r="I429" s="99"/>
      <c r="J429" s="99"/>
      <c r="K429" s="99"/>
      <c r="L429" s="9"/>
      <c r="M429" s="8"/>
      <c r="N429" s="8"/>
      <c r="O429" s="8"/>
      <c r="P429" s="4"/>
      <c r="Q429" s="4"/>
      <c r="R429" s="4"/>
      <c r="S429" s="4"/>
      <c r="T429" s="4"/>
    </row>
    <row r="430" spans="4:20" hidden="1">
      <c r="D430" s="99"/>
      <c r="E430" s="99"/>
      <c r="F430" s="99"/>
      <c r="G430" s="99"/>
      <c r="H430" s="99"/>
      <c r="I430" s="99"/>
      <c r="J430" s="99"/>
      <c r="K430" s="99"/>
      <c r="L430" s="9"/>
      <c r="M430" s="1"/>
      <c r="N430" s="1"/>
      <c r="O430" s="1"/>
    </row>
    <row r="431" spans="4:20" hidden="1">
      <c r="D431" s="99"/>
      <c r="E431" s="99"/>
      <c r="F431" s="99"/>
      <c r="G431" s="99"/>
      <c r="H431" s="99"/>
      <c r="I431" s="99"/>
      <c r="J431" s="99"/>
      <c r="K431" s="99"/>
      <c r="L431" s="9"/>
      <c r="M431" s="1"/>
      <c r="N431" s="1"/>
      <c r="O431" s="1"/>
    </row>
    <row r="432" spans="4:20" hidden="1">
      <c r="D432" s="99"/>
      <c r="E432" s="99"/>
      <c r="F432" s="99"/>
      <c r="G432" s="99"/>
      <c r="H432" s="99"/>
      <c r="I432" s="99"/>
      <c r="J432" s="99"/>
      <c r="K432" s="99"/>
      <c r="L432" s="9"/>
      <c r="M432" s="1"/>
      <c r="N432" s="1"/>
      <c r="O432" s="1"/>
    </row>
    <row r="433" spans="4:15" hidden="1">
      <c r="D433" s="99"/>
      <c r="E433" s="99"/>
      <c r="F433" s="99"/>
      <c r="G433" s="99"/>
      <c r="H433" s="99"/>
      <c r="I433" s="99"/>
      <c r="J433" s="99"/>
      <c r="K433" s="99"/>
      <c r="L433" s="9"/>
      <c r="M433" s="1"/>
      <c r="N433" s="1"/>
      <c r="O433" s="1"/>
    </row>
    <row r="434" spans="4:15" hidden="1">
      <c r="D434" s="99"/>
      <c r="E434" s="99"/>
      <c r="F434" s="99"/>
      <c r="G434" s="99"/>
      <c r="H434" s="99"/>
      <c r="I434" s="99"/>
      <c r="J434" s="99"/>
      <c r="K434" s="99"/>
      <c r="L434" s="9"/>
      <c r="M434" s="1"/>
      <c r="N434" s="1"/>
      <c r="O434" s="1"/>
    </row>
    <row r="435" spans="4:15" hidden="1">
      <c r="D435" s="99"/>
      <c r="E435" s="99"/>
      <c r="F435" s="99"/>
      <c r="G435" s="99"/>
      <c r="H435" s="99"/>
      <c r="I435" s="99"/>
      <c r="J435" s="99"/>
      <c r="K435" s="99"/>
      <c r="L435" s="9"/>
      <c r="M435" s="1"/>
      <c r="N435" s="1"/>
      <c r="O435" s="1"/>
    </row>
    <row r="436" spans="4:15" hidden="1">
      <c r="D436" s="99"/>
      <c r="E436" s="99"/>
      <c r="F436" s="99"/>
      <c r="G436" s="99"/>
      <c r="H436" s="99"/>
      <c r="I436" s="99"/>
      <c r="J436" s="99"/>
      <c r="K436" s="99"/>
      <c r="L436" s="9"/>
      <c r="M436" s="1"/>
      <c r="N436" s="1"/>
      <c r="O436" s="1"/>
    </row>
    <row r="437" spans="4:15" hidden="1">
      <c r="D437" s="99"/>
      <c r="E437" s="99"/>
      <c r="F437" s="99"/>
      <c r="G437" s="99"/>
      <c r="H437" s="99"/>
      <c r="I437" s="99"/>
      <c r="J437" s="99"/>
      <c r="K437" s="99"/>
      <c r="L437" s="9"/>
      <c r="M437" s="1"/>
      <c r="N437" s="1"/>
      <c r="O437" s="1"/>
    </row>
    <row r="438" spans="4:15" hidden="1">
      <c r="D438" s="99"/>
      <c r="E438" s="99"/>
      <c r="F438" s="99"/>
      <c r="G438" s="99"/>
      <c r="H438" s="99"/>
      <c r="I438" s="99"/>
      <c r="J438" s="99"/>
      <c r="K438" s="99"/>
      <c r="L438" s="9"/>
      <c r="M438" s="1"/>
      <c r="N438" s="1"/>
      <c r="O438" s="1"/>
    </row>
    <row r="439" spans="4:15" hidden="1">
      <c r="D439" s="99"/>
      <c r="E439" s="99"/>
      <c r="F439" s="99"/>
      <c r="G439" s="99"/>
      <c r="H439" s="99"/>
      <c r="I439" s="99"/>
      <c r="J439" s="99"/>
      <c r="K439" s="99"/>
      <c r="L439" s="9"/>
      <c r="M439" s="1"/>
      <c r="N439" s="1"/>
      <c r="O439" s="1"/>
    </row>
    <row r="440" spans="4:15" hidden="1">
      <c r="D440" s="99"/>
      <c r="E440" s="99"/>
      <c r="F440" s="99"/>
      <c r="G440" s="99"/>
      <c r="H440" s="99"/>
      <c r="I440" s="99"/>
      <c r="J440" s="99"/>
      <c r="K440" s="99"/>
      <c r="L440" s="9"/>
      <c r="M440" s="1"/>
      <c r="N440" s="1"/>
      <c r="O440" s="1"/>
    </row>
    <row r="441" spans="4:15" hidden="1">
      <c r="D441" s="99"/>
      <c r="E441" s="99"/>
      <c r="F441" s="99"/>
      <c r="G441" s="99"/>
      <c r="H441" s="99"/>
      <c r="I441" s="99"/>
      <c r="J441" s="99"/>
      <c r="K441" s="99"/>
      <c r="L441" s="9"/>
      <c r="M441" s="1"/>
      <c r="N441" s="1"/>
      <c r="O441" s="1"/>
    </row>
    <row r="442" spans="4:15" hidden="1">
      <c r="D442" s="99"/>
      <c r="E442" s="99"/>
      <c r="F442" s="99"/>
      <c r="G442" s="99"/>
      <c r="H442" s="99"/>
      <c r="I442" s="99"/>
      <c r="J442" s="99"/>
      <c r="K442" s="99"/>
      <c r="L442" s="9"/>
      <c r="M442" s="1"/>
      <c r="N442" s="1"/>
      <c r="O442" s="1"/>
    </row>
    <row r="443" spans="4:15" hidden="1">
      <c r="D443" s="99"/>
      <c r="E443" s="99"/>
      <c r="F443" s="99"/>
      <c r="G443" s="99"/>
      <c r="H443" s="99"/>
      <c r="I443" s="99"/>
      <c r="J443" s="99"/>
      <c r="K443" s="99"/>
      <c r="L443" s="9"/>
      <c r="M443" s="1"/>
      <c r="N443" s="1"/>
      <c r="O443" s="1"/>
    </row>
    <row r="444" spans="4:15" hidden="1">
      <c r="D444" s="99"/>
      <c r="E444" s="99"/>
      <c r="F444" s="99"/>
      <c r="G444" s="99"/>
      <c r="H444" s="99"/>
      <c r="I444" s="99"/>
      <c r="J444" s="99"/>
      <c r="K444" s="99"/>
      <c r="L444" s="9"/>
      <c r="M444" s="1"/>
      <c r="N444" s="1"/>
      <c r="O444" s="1"/>
    </row>
    <row r="445" spans="4:15" hidden="1">
      <c r="D445" s="99"/>
      <c r="E445" s="99"/>
      <c r="F445" s="99"/>
      <c r="G445" s="99"/>
      <c r="H445" s="99"/>
      <c r="I445" s="99"/>
      <c r="J445" s="99"/>
      <c r="K445" s="99"/>
      <c r="L445" s="9"/>
      <c r="M445" s="1"/>
      <c r="N445" s="1"/>
      <c r="O445" s="1"/>
    </row>
    <row r="446" spans="4:15" hidden="1">
      <c r="D446" s="99"/>
      <c r="E446" s="99"/>
      <c r="F446" s="99"/>
      <c r="G446" s="99"/>
      <c r="H446" s="99"/>
      <c r="I446" s="99"/>
      <c r="J446" s="99"/>
      <c r="K446" s="99"/>
      <c r="L446" s="9"/>
      <c r="M446" s="1"/>
      <c r="N446" s="1"/>
      <c r="O446" s="1"/>
    </row>
    <row r="447" spans="4:15" hidden="1">
      <c r="D447" s="99"/>
      <c r="E447" s="99"/>
      <c r="F447" s="99"/>
      <c r="G447" s="99"/>
      <c r="H447" s="99"/>
      <c r="I447" s="99"/>
      <c r="J447" s="99"/>
      <c r="K447" s="99"/>
      <c r="L447" s="9"/>
      <c r="M447" s="1"/>
      <c r="N447" s="1"/>
      <c r="O447" s="1"/>
    </row>
    <row r="448" spans="4:15" hidden="1">
      <c r="D448" s="99"/>
      <c r="E448" s="99"/>
      <c r="F448" s="99"/>
      <c r="G448" s="99"/>
      <c r="H448" s="99"/>
      <c r="I448" s="99"/>
      <c r="J448" s="99"/>
      <c r="K448" s="99"/>
      <c r="L448" s="9"/>
      <c r="M448" s="1"/>
      <c r="N448" s="1"/>
      <c r="O448" s="1"/>
    </row>
    <row r="449" spans="4:15" hidden="1">
      <c r="D449" s="99"/>
      <c r="E449" s="99"/>
      <c r="F449" s="99"/>
      <c r="G449" s="99"/>
      <c r="H449" s="99"/>
      <c r="I449" s="99"/>
      <c r="J449" s="99"/>
      <c r="K449" s="99"/>
      <c r="L449" s="9"/>
      <c r="M449" s="1"/>
      <c r="N449" s="1"/>
      <c r="O449" s="1"/>
    </row>
    <row r="450" spans="4:15" hidden="1">
      <c r="D450" s="99"/>
      <c r="E450" s="99"/>
      <c r="F450" s="99"/>
      <c r="G450" s="99"/>
      <c r="H450" s="99"/>
      <c r="I450" s="99"/>
      <c r="J450" s="99"/>
      <c r="K450" s="99"/>
      <c r="L450" s="9"/>
      <c r="M450" s="1"/>
      <c r="N450" s="1"/>
      <c r="O450" s="1"/>
    </row>
    <row r="451" spans="4:15" hidden="1">
      <c r="D451" s="99"/>
      <c r="E451" s="99"/>
      <c r="F451" s="99"/>
      <c r="G451" s="99"/>
      <c r="H451" s="99"/>
      <c r="I451" s="99"/>
      <c r="J451" s="99"/>
      <c r="K451" s="99"/>
      <c r="L451" s="9"/>
      <c r="M451" s="1"/>
      <c r="N451" s="1"/>
      <c r="O451" s="1"/>
    </row>
    <row r="452" spans="4:15" hidden="1">
      <c r="D452" s="99"/>
      <c r="E452" s="99"/>
      <c r="F452" s="99"/>
      <c r="G452" s="99"/>
      <c r="H452" s="99"/>
      <c r="I452" s="99"/>
      <c r="J452" s="99"/>
      <c r="K452" s="99"/>
      <c r="L452" s="9"/>
      <c r="M452" s="1"/>
      <c r="N452" s="1"/>
      <c r="O452" s="1"/>
    </row>
    <row r="453" spans="4:15" hidden="1">
      <c r="D453" s="99"/>
      <c r="E453" s="99"/>
      <c r="F453" s="99"/>
      <c r="G453" s="99"/>
      <c r="H453" s="99"/>
      <c r="I453" s="99"/>
      <c r="J453" s="99"/>
      <c r="K453" s="99"/>
      <c r="L453" s="9"/>
      <c r="M453" s="1"/>
      <c r="N453" s="1"/>
      <c r="O453" s="1"/>
    </row>
    <row r="454" spans="4:15" hidden="1">
      <c r="D454" s="99"/>
      <c r="E454" s="99"/>
      <c r="F454" s="99"/>
      <c r="G454" s="99"/>
      <c r="H454" s="99"/>
      <c r="I454" s="99"/>
      <c r="J454" s="99"/>
      <c r="K454" s="99"/>
      <c r="L454" s="9"/>
      <c r="M454" s="1"/>
      <c r="N454" s="1"/>
      <c r="O454" s="1"/>
    </row>
    <row r="455" spans="4:15" hidden="1">
      <c r="D455" s="99"/>
      <c r="E455" s="99"/>
      <c r="F455" s="99"/>
      <c r="G455" s="99"/>
      <c r="H455" s="99"/>
      <c r="I455" s="99"/>
      <c r="J455" s="99"/>
      <c r="K455" s="99"/>
      <c r="L455" s="9"/>
      <c r="M455" s="1"/>
      <c r="N455" s="1"/>
      <c r="O455" s="1"/>
    </row>
    <row r="456" spans="4:15" hidden="1">
      <c r="D456" s="99"/>
      <c r="E456" s="99"/>
      <c r="F456" s="99"/>
      <c r="G456" s="99"/>
      <c r="H456" s="99"/>
      <c r="I456" s="99"/>
      <c r="J456" s="99"/>
      <c r="K456" s="99"/>
      <c r="L456" s="9"/>
      <c r="M456" s="1"/>
      <c r="N456" s="1"/>
      <c r="O456" s="1"/>
    </row>
    <row r="457" spans="4:15" hidden="1">
      <c r="D457" s="99"/>
      <c r="E457" s="99"/>
      <c r="F457" s="99"/>
      <c r="G457" s="99"/>
      <c r="H457" s="99"/>
      <c r="I457" s="99"/>
      <c r="J457" s="99"/>
      <c r="K457" s="99"/>
      <c r="L457" s="9"/>
      <c r="M457" s="1"/>
      <c r="N457" s="1"/>
      <c r="O457" s="1"/>
    </row>
    <row r="458" spans="4:15" hidden="1">
      <c r="D458" s="99"/>
      <c r="E458" s="99"/>
      <c r="F458" s="99"/>
      <c r="G458" s="99"/>
      <c r="H458" s="99"/>
      <c r="I458" s="99"/>
      <c r="J458" s="99"/>
      <c r="K458" s="99"/>
      <c r="L458" s="9"/>
      <c r="M458" s="1"/>
      <c r="N458" s="1"/>
      <c r="O458" s="1"/>
    </row>
    <row r="459" spans="4:15" hidden="1">
      <c r="D459" s="99"/>
      <c r="E459" s="99"/>
      <c r="F459" s="99"/>
      <c r="G459" s="99"/>
      <c r="H459" s="99"/>
      <c r="I459" s="99"/>
      <c r="J459" s="99"/>
      <c r="K459" s="99"/>
      <c r="L459" s="9"/>
      <c r="M459" s="1"/>
      <c r="N459" s="1"/>
      <c r="O459" s="1"/>
    </row>
    <row r="460" spans="4:15" hidden="1">
      <c r="D460" s="99"/>
      <c r="E460" s="99"/>
      <c r="F460" s="99"/>
      <c r="G460" s="99"/>
      <c r="H460" s="99"/>
      <c r="I460" s="99"/>
      <c r="J460" s="99"/>
      <c r="K460" s="99"/>
      <c r="L460" s="9"/>
      <c r="M460" s="1"/>
      <c r="N460" s="1"/>
      <c r="O460" s="1"/>
    </row>
    <row r="461" spans="4:15" hidden="1">
      <c r="D461" s="99"/>
      <c r="E461" s="99"/>
      <c r="F461" s="99"/>
      <c r="G461" s="99"/>
      <c r="H461" s="99"/>
      <c r="I461" s="99"/>
      <c r="J461" s="99"/>
      <c r="K461" s="99"/>
      <c r="L461" s="9"/>
      <c r="M461" s="1"/>
      <c r="N461" s="1"/>
      <c r="O461" s="1"/>
    </row>
    <row r="462" spans="4:15" hidden="1">
      <c r="D462" s="99"/>
      <c r="E462" s="99"/>
      <c r="F462" s="99"/>
      <c r="G462" s="99"/>
      <c r="H462" s="99"/>
      <c r="I462" s="99"/>
      <c r="J462" s="99"/>
      <c r="K462" s="99"/>
      <c r="L462" s="9"/>
      <c r="M462" s="1"/>
      <c r="N462" s="1"/>
      <c r="O462" s="1"/>
    </row>
    <row r="463" spans="4:15" hidden="1">
      <c r="D463" s="99"/>
      <c r="E463" s="99"/>
      <c r="F463" s="99"/>
      <c r="G463" s="99"/>
      <c r="H463" s="99"/>
      <c r="I463" s="99"/>
      <c r="J463" s="99"/>
      <c r="K463" s="99"/>
      <c r="L463" s="9"/>
      <c r="M463" s="1"/>
      <c r="N463" s="1"/>
      <c r="O463" s="1"/>
    </row>
    <row r="464" spans="4:15" hidden="1">
      <c r="D464" s="99"/>
      <c r="E464" s="99"/>
      <c r="F464" s="99"/>
      <c r="G464" s="99"/>
      <c r="H464" s="99"/>
      <c r="I464" s="99"/>
      <c r="J464" s="99"/>
      <c r="K464" s="99"/>
      <c r="L464" s="9"/>
      <c r="M464" s="1"/>
      <c r="N464" s="1"/>
      <c r="O464" s="1"/>
    </row>
    <row r="465" spans="4:15" hidden="1">
      <c r="D465" s="99"/>
      <c r="E465" s="99"/>
      <c r="F465" s="99"/>
      <c r="G465" s="99"/>
      <c r="H465" s="99"/>
      <c r="I465" s="99"/>
      <c r="J465" s="99"/>
      <c r="K465" s="99"/>
      <c r="L465" s="9"/>
      <c r="M465" s="1"/>
      <c r="N465" s="1"/>
      <c r="O465" s="1"/>
    </row>
    <row r="466" spans="4:15" hidden="1">
      <c r="D466" s="99"/>
      <c r="E466" s="99"/>
      <c r="F466" s="99"/>
      <c r="G466" s="99"/>
      <c r="H466" s="99"/>
      <c r="I466" s="99"/>
      <c r="J466" s="99"/>
      <c r="K466" s="99"/>
      <c r="L466" s="9"/>
      <c r="M466" s="1"/>
      <c r="N466" s="1"/>
      <c r="O466" s="1"/>
    </row>
    <row r="467" spans="4:15" hidden="1">
      <c r="D467" s="99"/>
      <c r="E467" s="99"/>
      <c r="F467" s="99"/>
      <c r="G467" s="99"/>
      <c r="H467" s="99"/>
      <c r="I467" s="99"/>
      <c r="J467" s="99"/>
      <c r="K467" s="99"/>
      <c r="L467" s="9"/>
      <c r="M467" s="1"/>
      <c r="N467" s="1"/>
      <c r="O467" s="1"/>
    </row>
    <row r="468" spans="4:15" hidden="1">
      <c r="D468" s="99"/>
      <c r="E468" s="99"/>
      <c r="F468" s="99"/>
      <c r="G468" s="99"/>
      <c r="H468" s="99"/>
      <c r="I468" s="99"/>
      <c r="J468" s="99"/>
      <c r="K468" s="99"/>
      <c r="L468" s="9"/>
      <c r="M468" s="1"/>
      <c r="N468" s="1"/>
      <c r="O468" s="1"/>
    </row>
    <row r="469" spans="4:15" hidden="1">
      <c r="D469" s="99"/>
      <c r="E469" s="99"/>
      <c r="F469" s="99"/>
      <c r="G469" s="99"/>
      <c r="H469" s="99"/>
      <c r="I469" s="99"/>
      <c r="J469" s="99"/>
      <c r="K469" s="99"/>
      <c r="L469" s="9"/>
      <c r="M469" s="1"/>
      <c r="N469" s="1"/>
      <c r="O469" s="1"/>
    </row>
    <row r="470" spans="4:15" hidden="1">
      <c r="D470" s="99"/>
      <c r="E470" s="99"/>
      <c r="F470" s="99"/>
      <c r="G470" s="99"/>
      <c r="H470" s="99"/>
      <c r="I470" s="99"/>
      <c r="J470" s="99"/>
      <c r="K470" s="99"/>
      <c r="L470" s="9"/>
      <c r="M470" s="1"/>
      <c r="N470" s="1"/>
      <c r="O470" s="1"/>
    </row>
    <row r="471" spans="4:15" hidden="1">
      <c r="D471" s="99"/>
      <c r="E471" s="99"/>
      <c r="F471" s="99"/>
      <c r="G471" s="99"/>
      <c r="H471" s="99"/>
      <c r="I471" s="99"/>
      <c r="J471" s="99"/>
      <c r="K471" s="99"/>
      <c r="L471" s="9"/>
      <c r="M471" s="1"/>
      <c r="N471" s="1"/>
      <c r="O471" s="1"/>
    </row>
    <row r="472" spans="4:15" hidden="1">
      <c r="D472" s="99"/>
      <c r="E472" s="99"/>
      <c r="F472" s="99"/>
      <c r="G472" s="99"/>
      <c r="H472" s="99"/>
      <c r="I472" s="99"/>
      <c r="J472" s="99"/>
      <c r="K472" s="99"/>
      <c r="L472" s="9"/>
      <c r="M472" s="1"/>
      <c r="N472" s="1"/>
      <c r="O472" s="1"/>
    </row>
    <row r="473" spans="4:15" hidden="1">
      <c r="D473" s="99"/>
      <c r="E473" s="99"/>
      <c r="F473" s="99"/>
      <c r="G473" s="99"/>
      <c r="H473" s="99"/>
      <c r="I473" s="99"/>
      <c r="J473" s="99"/>
      <c r="K473" s="99"/>
      <c r="L473" s="9"/>
      <c r="M473" s="1"/>
      <c r="N473" s="1"/>
      <c r="O473" s="1"/>
    </row>
    <row r="474" spans="4:15" hidden="1">
      <c r="D474" s="99"/>
      <c r="E474" s="99"/>
      <c r="F474" s="99"/>
      <c r="G474" s="99"/>
      <c r="H474" s="99"/>
      <c r="I474" s="99"/>
      <c r="J474" s="99"/>
      <c r="K474" s="99"/>
      <c r="L474" s="9"/>
      <c r="M474" s="1"/>
      <c r="N474" s="1"/>
      <c r="O474" s="1"/>
    </row>
    <row r="475" spans="4:15" hidden="1">
      <c r="D475" s="99"/>
      <c r="E475" s="99"/>
      <c r="F475" s="99"/>
      <c r="G475" s="99"/>
      <c r="H475" s="99"/>
      <c r="I475" s="99"/>
      <c r="J475" s="99"/>
      <c r="K475" s="99"/>
      <c r="L475" s="9"/>
      <c r="M475" s="1"/>
      <c r="N475" s="1"/>
      <c r="O475" s="1"/>
    </row>
    <row r="476" spans="4:15" hidden="1">
      <c r="D476" s="99"/>
      <c r="E476" s="99"/>
      <c r="F476" s="99"/>
      <c r="G476" s="99"/>
      <c r="H476" s="99"/>
      <c r="I476" s="99"/>
      <c r="J476" s="99"/>
      <c r="K476" s="99"/>
      <c r="L476" s="9"/>
      <c r="M476" s="1"/>
      <c r="N476" s="1"/>
      <c r="O476" s="1"/>
    </row>
    <row r="477" spans="4:15" hidden="1">
      <c r="D477" s="99"/>
      <c r="E477" s="99"/>
      <c r="F477" s="99"/>
      <c r="G477" s="99"/>
      <c r="H477" s="99"/>
      <c r="I477" s="99"/>
      <c r="J477" s="99"/>
      <c r="K477" s="99"/>
      <c r="L477" s="9"/>
      <c r="M477" s="1"/>
      <c r="N477" s="1"/>
      <c r="O477" s="1"/>
    </row>
    <row r="478" spans="4:15" hidden="1">
      <c r="D478" s="99"/>
      <c r="E478" s="99"/>
      <c r="F478" s="99"/>
      <c r="G478" s="99"/>
      <c r="H478" s="99"/>
      <c r="I478" s="99"/>
      <c r="J478" s="99"/>
      <c r="K478" s="99"/>
      <c r="L478" s="9"/>
      <c r="M478" s="1"/>
      <c r="N478" s="1"/>
      <c r="O478" s="1"/>
    </row>
    <row r="479" spans="4:15" hidden="1">
      <c r="D479" s="99"/>
      <c r="E479" s="99"/>
      <c r="F479" s="99"/>
      <c r="G479" s="99"/>
      <c r="H479" s="99"/>
      <c r="I479" s="99"/>
      <c r="J479" s="99"/>
      <c r="K479" s="99"/>
      <c r="L479" s="9"/>
      <c r="M479" s="1"/>
      <c r="N479" s="1"/>
      <c r="O479" s="1"/>
    </row>
    <row r="480" spans="4:15" hidden="1">
      <c r="D480" s="99"/>
      <c r="E480" s="99"/>
      <c r="F480" s="99"/>
      <c r="G480" s="99"/>
      <c r="H480" s="99"/>
      <c r="I480" s="99"/>
      <c r="J480" s="99"/>
      <c r="K480" s="99"/>
      <c r="L480" s="9"/>
      <c r="M480" s="1"/>
      <c r="N480" s="1"/>
      <c r="O480" s="1"/>
    </row>
    <row r="481" spans="4:15" hidden="1">
      <c r="D481" s="99"/>
      <c r="E481" s="99"/>
      <c r="F481" s="99"/>
      <c r="G481" s="99"/>
      <c r="H481" s="99"/>
      <c r="I481" s="99"/>
      <c r="J481" s="99"/>
      <c r="K481" s="99"/>
      <c r="L481" s="9"/>
      <c r="M481" s="1"/>
      <c r="N481" s="1"/>
      <c r="O481" s="1"/>
    </row>
    <row r="482" spans="4:15" hidden="1">
      <c r="D482" s="99"/>
      <c r="E482" s="99"/>
      <c r="F482" s="99"/>
      <c r="G482" s="99"/>
      <c r="H482" s="99"/>
      <c r="I482" s="99"/>
      <c r="J482" s="99"/>
      <c r="K482" s="99"/>
      <c r="L482" s="9"/>
      <c r="M482" s="1"/>
      <c r="N482" s="1"/>
      <c r="O482" s="1"/>
    </row>
    <row r="483" spans="4:15" hidden="1">
      <c r="D483" s="99"/>
      <c r="E483" s="99"/>
      <c r="F483" s="99"/>
      <c r="G483" s="99"/>
      <c r="H483" s="99"/>
      <c r="I483" s="99"/>
      <c r="J483" s="99"/>
      <c r="K483" s="99"/>
      <c r="L483" s="9"/>
      <c r="M483" s="1"/>
      <c r="N483" s="1"/>
      <c r="O483" s="1"/>
    </row>
    <row r="484" spans="4:15" hidden="1">
      <c r="D484" s="99"/>
      <c r="E484" s="99"/>
      <c r="F484" s="99"/>
      <c r="G484" s="99"/>
      <c r="H484" s="99"/>
      <c r="I484" s="99"/>
      <c r="J484" s="99"/>
      <c r="K484" s="99"/>
      <c r="L484" s="9"/>
      <c r="M484" s="1"/>
      <c r="N484" s="1"/>
      <c r="O484" s="1"/>
    </row>
    <row r="485" spans="4:15" hidden="1">
      <c r="D485" s="99"/>
      <c r="E485" s="99"/>
      <c r="F485" s="99"/>
      <c r="G485" s="99"/>
      <c r="H485" s="99"/>
      <c r="I485" s="99"/>
      <c r="J485" s="99"/>
      <c r="K485" s="99"/>
      <c r="L485" s="9"/>
      <c r="M485" s="1"/>
      <c r="N485" s="1"/>
      <c r="O485" s="1"/>
    </row>
    <row r="486" spans="4:15" hidden="1">
      <c r="D486" s="99"/>
      <c r="E486" s="99"/>
      <c r="F486" s="99"/>
      <c r="G486" s="99"/>
      <c r="H486" s="99"/>
      <c r="I486" s="99"/>
      <c r="J486" s="99"/>
      <c r="K486" s="99"/>
      <c r="L486" s="9"/>
      <c r="M486" s="1"/>
      <c r="N486" s="1"/>
      <c r="O486" s="1"/>
    </row>
    <row r="487" spans="4:15" hidden="1">
      <c r="D487" s="99"/>
      <c r="E487" s="99"/>
      <c r="F487" s="99"/>
      <c r="G487" s="99"/>
      <c r="H487" s="99"/>
      <c r="I487" s="99"/>
      <c r="J487" s="99"/>
      <c r="K487" s="99"/>
      <c r="L487" s="9"/>
      <c r="M487" s="1"/>
      <c r="N487" s="1"/>
      <c r="O487" s="1"/>
    </row>
    <row r="488" spans="4:15" hidden="1">
      <c r="D488" s="99"/>
      <c r="E488" s="99"/>
      <c r="F488" s="99"/>
      <c r="G488" s="99"/>
      <c r="H488" s="99"/>
      <c r="I488" s="99"/>
      <c r="J488" s="99"/>
      <c r="K488" s="99"/>
      <c r="L488" s="9"/>
      <c r="M488" s="1"/>
      <c r="N488" s="1"/>
      <c r="O488" s="1"/>
    </row>
    <row r="489" spans="4:15" hidden="1">
      <c r="D489" s="99"/>
      <c r="E489" s="99"/>
      <c r="F489" s="99"/>
      <c r="G489" s="99"/>
      <c r="H489" s="99"/>
      <c r="I489" s="99"/>
      <c r="J489" s="99"/>
      <c r="K489" s="99"/>
      <c r="L489" s="9"/>
      <c r="M489" s="1"/>
      <c r="N489" s="1"/>
      <c r="O489" s="1"/>
    </row>
    <row r="490" spans="4:15" hidden="1">
      <c r="D490" s="99"/>
      <c r="E490" s="99"/>
      <c r="F490" s="99"/>
      <c r="G490" s="99"/>
      <c r="H490" s="99"/>
      <c r="I490" s="99"/>
      <c r="J490" s="99"/>
      <c r="K490" s="99"/>
      <c r="L490" s="9"/>
      <c r="M490" s="1"/>
      <c r="N490" s="1"/>
      <c r="O490" s="1"/>
    </row>
    <row r="491" spans="4:15" hidden="1">
      <c r="D491" s="99"/>
      <c r="E491" s="99"/>
      <c r="F491" s="99"/>
      <c r="G491" s="99"/>
      <c r="H491" s="99"/>
      <c r="I491" s="99"/>
      <c r="J491" s="99"/>
      <c r="K491" s="99"/>
      <c r="L491" s="9"/>
      <c r="M491" s="1"/>
      <c r="N491" s="1"/>
      <c r="O491" s="1"/>
    </row>
    <row r="492" spans="4:15" hidden="1">
      <c r="D492" s="99"/>
      <c r="E492" s="99"/>
      <c r="F492" s="99"/>
      <c r="G492" s="99"/>
      <c r="H492" s="99"/>
      <c r="I492" s="99"/>
      <c r="J492" s="99"/>
      <c r="K492" s="99"/>
      <c r="L492" s="9"/>
      <c r="M492" s="1"/>
      <c r="N492" s="1"/>
      <c r="O492" s="1"/>
    </row>
    <row r="493" spans="4:15" hidden="1">
      <c r="D493" s="99"/>
      <c r="E493" s="99"/>
      <c r="F493" s="99"/>
      <c r="G493" s="99"/>
      <c r="H493" s="99"/>
      <c r="I493" s="99"/>
      <c r="J493" s="99"/>
      <c r="K493" s="99"/>
      <c r="L493" s="9"/>
      <c r="M493" s="1"/>
      <c r="N493" s="1"/>
      <c r="O493" s="1"/>
    </row>
    <row r="494" spans="4:15" hidden="1">
      <c r="D494" s="99"/>
      <c r="E494" s="99"/>
      <c r="F494" s="99"/>
      <c r="G494" s="99"/>
      <c r="H494" s="99"/>
      <c r="I494" s="99"/>
      <c r="J494" s="99"/>
      <c r="K494" s="99"/>
      <c r="L494" s="9"/>
      <c r="M494" s="1"/>
      <c r="N494" s="1"/>
      <c r="O494" s="1"/>
    </row>
    <row r="495" spans="4:15" hidden="1">
      <c r="D495" s="99"/>
      <c r="E495" s="99"/>
      <c r="F495" s="99"/>
      <c r="G495" s="99"/>
      <c r="H495" s="99"/>
      <c r="I495" s="99"/>
      <c r="J495" s="99"/>
      <c r="K495" s="99"/>
      <c r="L495" s="9"/>
      <c r="M495" s="1"/>
      <c r="N495" s="1"/>
      <c r="O495" s="1"/>
    </row>
    <row r="496" spans="4:15" hidden="1">
      <c r="D496" s="99"/>
      <c r="E496" s="99"/>
      <c r="F496" s="99"/>
      <c r="G496" s="99"/>
      <c r="H496" s="99"/>
      <c r="I496" s="99"/>
      <c r="J496" s="99"/>
      <c r="K496" s="99"/>
      <c r="L496" s="9"/>
      <c r="M496" s="1"/>
      <c r="N496" s="1"/>
      <c r="O496" s="1"/>
    </row>
    <row r="497" spans="4:15" hidden="1">
      <c r="D497" s="99"/>
      <c r="E497" s="99"/>
      <c r="F497" s="99"/>
      <c r="G497" s="99"/>
      <c r="H497" s="99"/>
      <c r="I497" s="99"/>
      <c r="J497" s="99"/>
      <c r="K497" s="99"/>
      <c r="L497" s="9"/>
      <c r="M497" s="1"/>
      <c r="N497" s="1"/>
      <c r="O497" s="1"/>
    </row>
    <row r="498" spans="4:15" hidden="1">
      <c r="D498" s="99"/>
      <c r="E498" s="99"/>
      <c r="F498" s="99"/>
      <c r="G498" s="99"/>
      <c r="H498" s="99"/>
      <c r="I498" s="99"/>
      <c r="J498" s="99"/>
      <c r="K498" s="99"/>
      <c r="L498" s="9"/>
      <c r="M498" s="1"/>
      <c r="N498" s="1"/>
      <c r="O498" s="1"/>
    </row>
    <row r="499" spans="4:15" hidden="1">
      <c r="D499" s="99"/>
      <c r="E499" s="99"/>
      <c r="F499" s="99"/>
      <c r="G499" s="99"/>
      <c r="H499" s="99"/>
      <c r="I499" s="99"/>
      <c r="J499" s="99"/>
      <c r="K499" s="99"/>
      <c r="L499" s="9"/>
      <c r="M499" s="1"/>
      <c r="N499" s="1"/>
      <c r="O499" s="1"/>
    </row>
    <row r="500" spans="4:15" hidden="1">
      <c r="D500" s="99"/>
      <c r="E500" s="99"/>
      <c r="F500" s="99"/>
      <c r="G500" s="99"/>
      <c r="H500" s="99"/>
      <c r="I500" s="99"/>
      <c r="J500" s="99"/>
      <c r="K500" s="99"/>
      <c r="L500" s="9"/>
      <c r="M500" s="1"/>
      <c r="N500" s="1"/>
      <c r="O500" s="1"/>
    </row>
    <row r="501" spans="4:15" hidden="1">
      <c r="D501" s="99"/>
      <c r="E501" s="99"/>
      <c r="F501" s="99"/>
      <c r="G501" s="99"/>
      <c r="H501" s="99"/>
      <c r="I501" s="99"/>
      <c r="J501" s="99"/>
      <c r="K501" s="99"/>
      <c r="L501" s="9"/>
      <c r="M501" s="1"/>
      <c r="N501" s="1"/>
      <c r="O501" s="1"/>
    </row>
    <row r="502" spans="4:15" hidden="1">
      <c r="D502" s="99"/>
      <c r="E502" s="99"/>
      <c r="F502" s="99"/>
      <c r="G502" s="99"/>
      <c r="H502" s="99"/>
      <c r="I502" s="99"/>
      <c r="J502" s="99"/>
      <c r="K502" s="99"/>
      <c r="L502" s="9"/>
      <c r="M502" s="1"/>
      <c r="N502" s="1"/>
      <c r="O502" s="1"/>
    </row>
    <row r="503" spans="4:15" hidden="1">
      <c r="D503" s="99"/>
      <c r="E503" s="99"/>
      <c r="F503" s="99"/>
      <c r="G503" s="99"/>
      <c r="H503" s="99"/>
      <c r="I503" s="99"/>
      <c r="J503" s="99"/>
      <c r="K503" s="99"/>
      <c r="L503" s="9"/>
      <c r="M503" s="1"/>
      <c r="N503" s="1"/>
      <c r="O503" s="1"/>
    </row>
    <row r="504" spans="4:15" hidden="1">
      <c r="D504" s="99"/>
      <c r="E504" s="99"/>
      <c r="F504" s="99"/>
      <c r="G504" s="99"/>
      <c r="H504" s="99"/>
      <c r="I504" s="99"/>
      <c r="J504" s="99"/>
      <c r="K504" s="99"/>
      <c r="L504" s="9"/>
      <c r="M504" s="1"/>
      <c r="N504" s="1"/>
      <c r="O504" s="1"/>
    </row>
    <row r="505" spans="4:15" hidden="1">
      <c r="D505" s="99"/>
      <c r="E505" s="99"/>
      <c r="F505" s="99"/>
      <c r="G505" s="99"/>
      <c r="H505" s="99"/>
      <c r="I505" s="99"/>
      <c r="J505" s="99"/>
      <c r="K505" s="99"/>
      <c r="L505" s="9"/>
      <c r="M505" s="1"/>
      <c r="N505" s="1"/>
      <c r="O505" s="1"/>
    </row>
    <row r="506" spans="4:15" hidden="1">
      <c r="D506" s="99"/>
      <c r="E506" s="99"/>
      <c r="F506" s="99"/>
      <c r="G506" s="99"/>
      <c r="H506" s="99"/>
      <c r="I506" s="99"/>
      <c r="J506" s="99"/>
      <c r="K506" s="99"/>
      <c r="L506" s="9"/>
      <c r="M506" s="1"/>
      <c r="N506" s="1"/>
      <c r="O506" s="1"/>
    </row>
    <row r="507" spans="4:15" hidden="1">
      <c r="D507" s="99"/>
      <c r="E507" s="99"/>
      <c r="F507" s="99"/>
      <c r="G507" s="99"/>
      <c r="H507" s="99"/>
      <c r="I507" s="99"/>
      <c r="J507" s="99"/>
      <c r="K507" s="99"/>
      <c r="L507" s="9"/>
      <c r="M507" s="1"/>
      <c r="N507" s="1"/>
      <c r="O507" s="1"/>
    </row>
    <row r="508" spans="4:15" hidden="1">
      <c r="D508" s="99"/>
      <c r="E508" s="99"/>
      <c r="F508" s="99"/>
      <c r="G508" s="99"/>
      <c r="H508" s="99"/>
      <c r="I508" s="99"/>
      <c r="J508" s="99"/>
      <c r="K508" s="99"/>
      <c r="L508" s="9"/>
      <c r="M508" s="1"/>
      <c r="N508" s="1"/>
      <c r="O508" s="1"/>
    </row>
    <row r="509" spans="4:15" hidden="1">
      <c r="D509" s="99"/>
      <c r="E509" s="99"/>
      <c r="F509" s="99"/>
      <c r="G509" s="99"/>
      <c r="H509" s="99"/>
      <c r="I509" s="99"/>
      <c r="J509" s="99"/>
      <c r="K509" s="99"/>
      <c r="L509" s="9"/>
      <c r="M509" s="1"/>
      <c r="N509" s="1"/>
      <c r="O509" s="1"/>
    </row>
    <row r="510" spans="4:15" hidden="1">
      <c r="D510" s="99"/>
      <c r="E510" s="99"/>
      <c r="F510" s="99"/>
      <c r="G510" s="99"/>
      <c r="H510" s="99"/>
      <c r="I510" s="99"/>
      <c r="J510" s="99"/>
      <c r="K510" s="99"/>
      <c r="L510" s="9"/>
      <c r="M510" s="1"/>
      <c r="N510" s="1"/>
      <c r="O510" s="1"/>
    </row>
    <row r="511" spans="4:15" hidden="1">
      <c r="D511" s="99"/>
      <c r="E511" s="99"/>
      <c r="F511" s="99"/>
      <c r="G511" s="99"/>
      <c r="H511" s="99"/>
      <c r="I511" s="99"/>
      <c r="J511" s="99"/>
      <c r="K511" s="99"/>
      <c r="L511" s="9"/>
      <c r="M511" s="1"/>
      <c r="N511" s="1"/>
      <c r="O511" s="1"/>
    </row>
    <row r="512" spans="4:15" hidden="1">
      <c r="D512" s="99"/>
      <c r="E512" s="99"/>
      <c r="F512" s="99"/>
      <c r="G512" s="99"/>
      <c r="H512" s="99"/>
      <c r="I512" s="99"/>
      <c r="J512" s="99"/>
      <c r="K512" s="99"/>
      <c r="L512" s="9"/>
      <c r="M512" s="1"/>
      <c r="N512" s="1"/>
      <c r="O512" s="1"/>
    </row>
    <row r="513" spans="4:15" hidden="1">
      <c r="D513" s="99"/>
      <c r="E513" s="99"/>
      <c r="F513" s="99"/>
      <c r="G513" s="99"/>
      <c r="H513" s="99"/>
      <c r="I513" s="99"/>
      <c r="J513" s="99"/>
      <c r="K513" s="99"/>
      <c r="L513" s="9"/>
      <c r="M513" s="1"/>
      <c r="N513" s="1"/>
      <c r="O513" s="1"/>
    </row>
    <row r="514" spans="4:15" hidden="1">
      <c r="D514" s="99"/>
      <c r="E514" s="99"/>
      <c r="F514" s="99"/>
      <c r="G514" s="99"/>
      <c r="H514" s="99"/>
      <c r="I514" s="99"/>
      <c r="J514" s="99"/>
      <c r="K514" s="99"/>
      <c r="L514" s="9"/>
      <c r="M514" s="1"/>
      <c r="N514" s="1"/>
      <c r="O514" s="1"/>
    </row>
    <row r="515" spans="4:15" hidden="1">
      <c r="D515" s="99"/>
      <c r="E515" s="99"/>
      <c r="F515" s="99"/>
      <c r="G515" s="99"/>
      <c r="H515" s="99"/>
      <c r="I515" s="99"/>
      <c r="J515" s="99"/>
      <c r="K515" s="99"/>
      <c r="L515" s="9"/>
      <c r="M515" s="1"/>
      <c r="N515" s="1"/>
      <c r="O515" s="1"/>
    </row>
    <row r="516" spans="4:15" hidden="1">
      <c r="D516" s="99"/>
      <c r="E516" s="99"/>
      <c r="F516" s="99"/>
      <c r="G516" s="99"/>
      <c r="H516" s="99"/>
      <c r="I516" s="99"/>
      <c r="J516" s="99"/>
      <c r="K516" s="99"/>
      <c r="L516" s="9"/>
      <c r="M516" s="1"/>
      <c r="N516" s="1"/>
      <c r="O516" s="1"/>
    </row>
    <row r="517" spans="4:15" hidden="1">
      <c r="D517" s="99"/>
      <c r="E517" s="99"/>
      <c r="F517" s="99"/>
      <c r="G517" s="99"/>
      <c r="H517" s="99"/>
      <c r="I517" s="99"/>
      <c r="J517" s="99"/>
      <c r="K517" s="99"/>
      <c r="L517" s="9"/>
      <c r="M517" s="1"/>
      <c r="N517" s="1"/>
      <c r="O517" s="1"/>
    </row>
    <row r="518" spans="4:15" hidden="1">
      <c r="D518" s="99"/>
      <c r="E518" s="99"/>
      <c r="F518" s="99"/>
      <c r="G518" s="99"/>
      <c r="H518" s="99"/>
      <c r="I518" s="99"/>
      <c r="J518" s="99"/>
      <c r="K518" s="99"/>
      <c r="L518" s="9"/>
      <c r="M518" s="1"/>
      <c r="N518" s="1"/>
      <c r="O518" s="1"/>
    </row>
    <row r="519" spans="4:15" hidden="1">
      <c r="D519" s="99"/>
      <c r="E519" s="99"/>
      <c r="F519" s="99"/>
      <c r="G519" s="99"/>
      <c r="H519" s="99"/>
      <c r="I519" s="99"/>
      <c r="J519" s="99"/>
      <c r="K519" s="99"/>
      <c r="L519" s="9"/>
      <c r="M519" s="1"/>
      <c r="N519" s="1"/>
      <c r="O519" s="1"/>
    </row>
    <row r="520" spans="4:15" hidden="1">
      <c r="D520" s="99"/>
      <c r="E520" s="99"/>
      <c r="F520" s="99"/>
      <c r="G520" s="99"/>
      <c r="H520" s="99"/>
      <c r="I520" s="99"/>
      <c r="J520" s="99"/>
      <c r="K520" s="99"/>
      <c r="L520" s="9"/>
      <c r="M520" s="1"/>
      <c r="N520" s="1"/>
      <c r="O520" s="1"/>
    </row>
    <row r="521" spans="4:15" hidden="1">
      <c r="D521" s="99"/>
      <c r="E521" s="99"/>
      <c r="F521" s="99"/>
      <c r="G521" s="99"/>
      <c r="H521" s="99"/>
      <c r="I521" s="99"/>
      <c r="J521" s="99"/>
      <c r="K521" s="99"/>
      <c r="L521" s="9"/>
      <c r="M521" s="1"/>
      <c r="N521" s="1"/>
      <c r="O521" s="1"/>
    </row>
    <row r="522" spans="4:15" hidden="1">
      <c r="D522" s="99"/>
      <c r="E522" s="99"/>
      <c r="F522" s="99"/>
      <c r="G522" s="99"/>
      <c r="H522" s="99"/>
      <c r="I522" s="99"/>
      <c r="J522" s="99"/>
      <c r="K522" s="99"/>
      <c r="L522" s="9"/>
      <c r="M522" s="1"/>
      <c r="N522" s="1"/>
      <c r="O522" s="1"/>
    </row>
    <row r="523" spans="4:15" hidden="1">
      <c r="D523" s="99"/>
      <c r="E523" s="99"/>
      <c r="F523" s="99"/>
      <c r="G523" s="99"/>
      <c r="H523" s="99"/>
      <c r="I523" s="99"/>
      <c r="J523" s="99"/>
      <c r="K523" s="99"/>
      <c r="L523" s="9"/>
      <c r="M523" s="1"/>
      <c r="N523" s="1"/>
      <c r="O523" s="1"/>
    </row>
    <row r="524" spans="4:15" hidden="1">
      <c r="D524" s="99"/>
      <c r="E524" s="99"/>
      <c r="F524" s="99"/>
      <c r="G524" s="99"/>
      <c r="H524" s="99"/>
      <c r="I524" s="99"/>
      <c r="J524" s="99"/>
      <c r="K524" s="99"/>
      <c r="L524" s="9"/>
      <c r="M524" s="1"/>
      <c r="N524" s="1"/>
      <c r="O524" s="1"/>
    </row>
    <row r="525" spans="4:15" hidden="1">
      <c r="D525" s="99"/>
      <c r="E525" s="99"/>
      <c r="F525" s="99"/>
      <c r="G525" s="99"/>
      <c r="H525" s="99"/>
      <c r="I525" s="99"/>
      <c r="J525" s="99"/>
      <c r="K525" s="99"/>
      <c r="L525" s="9"/>
      <c r="M525" s="1"/>
      <c r="N525" s="1"/>
      <c r="O525" s="1"/>
    </row>
    <row r="526" spans="4:15" hidden="1">
      <c r="D526" s="99"/>
      <c r="E526" s="99"/>
      <c r="F526" s="99"/>
      <c r="G526" s="99"/>
      <c r="H526" s="99"/>
      <c r="I526" s="99"/>
      <c r="J526" s="99"/>
      <c r="K526" s="99"/>
      <c r="L526" s="9"/>
      <c r="M526" s="1"/>
      <c r="N526" s="1"/>
      <c r="O526" s="1"/>
    </row>
    <row r="527" spans="4:15" hidden="1">
      <c r="D527" s="99"/>
      <c r="E527" s="99"/>
      <c r="F527" s="99"/>
      <c r="G527" s="99"/>
      <c r="H527" s="99"/>
      <c r="I527" s="99"/>
      <c r="J527" s="99"/>
      <c r="K527" s="99"/>
      <c r="L527" s="9"/>
      <c r="M527" s="1"/>
      <c r="N527" s="1"/>
      <c r="O527" s="1"/>
    </row>
    <row r="528" spans="4:15" hidden="1">
      <c r="D528" s="99"/>
      <c r="E528" s="99"/>
      <c r="F528" s="99"/>
      <c r="G528" s="99"/>
      <c r="H528" s="99"/>
      <c r="I528" s="99"/>
      <c r="J528" s="99"/>
      <c r="K528" s="99"/>
      <c r="L528" s="9"/>
      <c r="M528" s="1"/>
      <c r="N528" s="1"/>
      <c r="O528" s="1"/>
    </row>
    <row r="529" spans="4:15" hidden="1">
      <c r="D529" s="99"/>
      <c r="E529" s="99"/>
      <c r="F529" s="99"/>
      <c r="G529" s="99"/>
      <c r="H529" s="99"/>
      <c r="I529" s="99"/>
      <c r="J529" s="99"/>
      <c r="K529" s="99"/>
      <c r="L529" s="9"/>
      <c r="M529" s="1"/>
      <c r="N529" s="1"/>
      <c r="O529" s="1"/>
    </row>
    <row r="530" spans="4:15" hidden="1">
      <c r="D530" s="99"/>
      <c r="E530" s="99"/>
      <c r="F530" s="99"/>
      <c r="G530" s="99"/>
      <c r="H530" s="99"/>
      <c r="I530" s="99"/>
      <c r="J530" s="99"/>
      <c r="K530" s="99"/>
      <c r="L530" s="9"/>
      <c r="M530" s="1"/>
      <c r="N530" s="1"/>
      <c r="O530" s="1"/>
    </row>
    <row r="531" spans="4:15" hidden="1">
      <c r="D531" s="99"/>
      <c r="E531" s="99"/>
      <c r="F531" s="99"/>
      <c r="G531" s="99"/>
      <c r="H531" s="99"/>
      <c r="I531" s="99"/>
      <c r="J531" s="99"/>
      <c r="K531" s="99"/>
      <c r="L531" s="9"/>
      <c r="M531" s="1"/>
      <c r="N531" s="1"/>
      <c r="O531" s="1"/>
    </row>
    <row r="532" spans="4:15" hidden="1">
      <c r="D532" s="99"/>
      <c r="E532" s="99"/>
      <c r="F532" s="99"/>
      <c r="G532" s="99"/>
      <c r="H532" s="99"/>
      <c r="I532" s="99"/>
      <c r="J532" s="99"/>
      <c r="K532" s="99"/>
      <c r="L532" s="9"/>
      <c r="M532" s="1"/>
      <c r="N532" s="1"/>
      <c r="O532" s="1"/>
    </row>
    <row r="533" spans="4:15" hidden="1">
      <c r="D533" s="99"/>
      <c r="E533" s="99"/>
      <c r="F533" s="99"/>
      <c r="G533" s="99"/>
      <c r="H533" s="99"/>
      <c r="I533" s="99"/>
      <c r="J533" s="99"/>
      <c r="K533" s="99"/>
      <c r="L533" s="9"/>
      <c r="M533" s="1"/>
      <c r="N533" s="1"/>
      <c r="O533" s="1"/>
    </row>
    <row r="534" spans="4:15" hidden="1">
      <c r="D534" s="99"/>
      <c r="E534" s="99"/>
      <c r="F534" s="99"/>
      <c r="G534" s="99"/>
      <c r="H534" s="99"/>
      <c r="I534" s="99"/>
      <c r="J534" s="99"/>
      <c r="K534" s="99"/>
      <c r="L534" s="9"/>
      <c r="M534" s="1"/>
      <c r="N534" s="1"/>
      <c r="O534" s="1"/>
    </row>
    <row r="535" spans="4:15" hidden="1">
      <c r="D535" s="99"/>
      <c r="E535" s="99"/>
      <c r="F535" s="99"/>
      <c r="G535" s="99"/>
      <c r="H535" s="99"/>
      <c r="I535" s="99"/>
      <c r="J535" s="99"/>
      <c r="K535" s="99"/>
      <c r="L535" s="9"/>
      <c r="M535" s="1"/>
      <c r="N535" s="1"/>
      <c r="O535" s="1"/>
    </row>
    <row r="536" spans="4:15" hidden="1">
      <c r="D536" s="99"/>
      <c r="E536" s="99"/>
      <c r="F536" s="99"/>
      <c r="G536" s="99"/>
      <c r="H536" s="99"/>
      <c r="I536" s="99"/>
      <c r="J536" s="99"/>
      <c r="K536" s="99"/>
      <c r="L536" s="9"/>
      <c r="M536" s="1"/>
      <c r="N536" s="1"/>
      <c r="O536" s="1"/>
    </row>
    <row r="537" spans="4:15" hidden="1">
      <c r="D537" s="99"/>
      <c r="E537" s="99"/>
      <c r="F537" s="99"/>
      <c r="G537" s="99"/>
      <c r="H537" s="99"/>
      <c r="I537" s="99"/>
      <c r="J537" s="99"/>
      <c r="K537" s="99"/>
      <c r="L537" s="9"/>
      <c r="M537" s="1"/>
      <c r="N537" s="1"/>
      <c r="O537" s="1"/>
    </row>
    <row r="538" spans="4:15" hidden="1">
      <c r="D538" s="99"/>
      <c r="E538" s="99"/>
      <c r="F538" s="99"/>
      <c r="G538" s="99"/>
      <c r="H538" s="99"/>
      <c r="I538" s="99"/>
      <c r="J538" s="99"/>
      <c r="K538" s="99"/>
      <c r="L538" s="9"/>
      <c r="M538" s="1"/>
      <c r="N538" s="1"/>
      <c r="O538" s="1"/>
    </row>
    <row r="539" spans="4:15" hidden="1">
      <c r="D539" s="99"/>
      <c r="E539" s="99"/>
      <c r="F539" s="99"/>
      <c r="G539" s="99"/>
      <c r="H539" s="99"/>
      <c r="I539" s="99"/>
      <c r="J539" s="99"/>
      <c r="K539" s="99"/>
      <c r="L539" s="9"/>
      <c r="M539" s="1"/>
      <c r="N539" s="1"/>
      <c r="O539" s="1"/>
    </row>
    <row r="540" spans="4:15" hidden="1">
      <c r="D540" s="99"/>
      <c r="E540" s="99"/>
      <c r="F540" s="99"/>
      <c r="G540" s="99"/>
      <c r="H540" s="99"/>
      <c r="I540" s="99"/>
      <c r="J540" s="99"/>
      <c r="K540" s="99"/>
      <c r="L540" s="9"/>
      <c r="M540" s="1"/>
      <c r="N540" s="1"/>
      <c r="O540" s="1"/>
    </row>
    <row r="541" spans="4:15" hidden="1">
      <c r="D541" s="99"/>
      <c r="E541" s="99"/>
      <c r="F541" s="99"/>
      <c r="G541" s="99"/>
      <c r="H541" s="99"/>
      <c r="I541" s="99"/>
      <c r="J541" s="99"/>
      <c r="K541" s="99"/>
      <c r="L541" s="9"/>
      <c r="M541" s="1"/>
      <c r="N541" s="1"/>
      <c r="O541" s="1"/>
    </row>
    <row r="542" spans="4:15" hidden="1">
      <c r="D542" s="99"/>
      <c r="E542" s="99"/>
      <c r="F542" s="99"/>
      <c r="G542" s="99"/>
      <c r="H542" s="99"/>
      <c r="I542" s="99"/>
      <c r="J542" s="99"/>
      <c r="K542" s="99"/>
      <c r="L542" s="9"/>
      <c r="M542" s="1"/>
      <c r="N542" s="1"/>
      <c r="O542" s="1"/>
    </row>
    <row r="543" spans="4:15" hidden="1">
      <c r="D543" s="99"/>
      <c r="E543" s="99"/>
      <c r="F543" s="99"/>
      <c r="G543" s="99"/>
      <c r="H543" s="99"/>
      <c r="I543" s="99"/>
      <c r="J543" s="99"/>
      <c r="K543" s="99"/>
      <c r="L543" s="9"/>
      <c r="M543" s="1"/>
      <c r="N543" s="1"/>
      <c r="O543" s="1"/>
    </row>
    <row r="544" spans="4:15" hidden="1">
      <c r="D544" s="99"/>
      <c r="E544" s="99"/>
      <c r="F544" s="99"/>
      <c r="G544" s="99"/>
      <c r="H544" s="99"/>
      <c r="I544" s="99"/>
      <c r="J544" s="99"/>
      <c r="K544" s="99"/>
      <c r="L544" s="9"/>
      <c r="M544" s="1"/>
      <c r="N544" s="1"/>
      <c r="O544" s="1"/>
    </row>
    <row r="545" spans="4:15" hidden="1">
      <c r="D545" s="99"/>
      <c r="E545" s="99"/>
      <c r="F545" s="99"/>
      <c r="G545" s="99"/>
      <c r="H545" s="99"/>
      <c r="I545" s="99"/>
      <c r="J545" s="99"/>
      <c r="K545" s="99"/>
      <c r="L545" s="9"/>
      <c r="M545" s="1"/>
      <c r="N545" s="1"/>
      <c r="O545" s="1"/>
    </row>
    <row r="546" spans="4:15" hidden="1">
      <c r="D546" s="99"/>
      <c r="E546" s="99"/>
      <c r="F546" s="99"/>
      <c r="G546" s="99"/>
      <c r="H546" s="99"/>
      <c r="I546" s="99"/>
      <c r="J546" s="99"/>
      <c r="K546" s="99"/>
      <c r="L546" s="9"/>
      <c r="M546" s="1"/>
      <c r="N546" s="1"/>
      <c r="O546" s="1"/>
    </row>
    <row r="547" spans="4:15" hidden="1">
      <c r="D547" s="99"/>
      <c r="E547" s="99"/>
      <c r="F547" s="99"/>
      <c r="G547" s="99"/>
      <c r="H547" s="99"/>
      <c r="I547" s="99"/>
      <c r="J547" s="99"/>
      <c r="K547" s="99"/>
      <c r="L547" s="9"/>
      <c r="M547" s="1"/>
      <c r="N547" s="1"/>
      <c r="O547" s="1"/>
    </row>
    <row r="548" spans="4:15" hidden="1">
      <c r="D548" s="99"/>
      <c r="E548" s="99"/>
      <c r="F548" s="99"/>
      <c r="G548" s="99"/>
      <c r="H548" s="99"/>
      <c r="I548" s="99"/>
      <c r="J548" s="99"/>
      <c r="K548" s="99"/>
      <c r="L548" s="9"/>
      <c r="M548" s="1"/>
      <c r="N548" s="1"/>
      <c r="O548" s="1"/>
    </row>
    <row r="549" spans="4:15" hidden="1">
      <c r="D549" s="99"/>
      <c r="E549" s="99"/>
      <c r="F549" s="99"/>
      <c r="G549" s="99"/>
      <c r="H549" s="99"/>
      <c r="I549" s="99"/>
      <c r="J549" s="99"/>
      <c r="K549" s="99"/>
      <c r="L549" s="9"/>
      <c r="M549" s="1"/>
      <c r="N549" s="1"/>
      <c r="O549" s="1"/>
    </row>
    <row r="550" spans="4:15" hidden="1">
      <c r="D550" s="99"/>
      <c r="E550" s="99"/>
      <c r="F550" s="99"/>
      <c r="G550" s="99"/>
      <c r="H550" s="99"/>
      <c r="I550" s="99"/>
      <c r="J550" s="99"/>
      <c r="K550" s="99"/>
      <c r="L550" s="9"/>
      <c r="M550" s="1"/>
      <c r="N550" s="1"/>
      <c r="O550" s="1"/>
    </row>
    <row r="551" spans="4:15" hidden="1">
      <c r="D551" s="99"/>
      <c r="E551" s="99"/>
      <c r="F551" s="99"/>
      <c r="G551" s="99"/>
      <c r="H551" s="99"/>
      <c r="I551" s="99"/>
      <c r="J551" s="99"/>
      <c r="K551" s="99"/>
      <c r="L551" s="9"/>
      <c r="M551" s="1"/>
      <c r="N551" s="1"/>
      <c r="O551" s="1"/>
    </row>
    <row r="552" spans="4:15" hidden="1">
      <c r="D552" s="99"/>
      <c r="E552" s="99"/>
      <c r="F552" s="99"/>
      <c r="G552" s="99"/>
      <c r="H552" s="99"/>
      <c r="I552" s="99"/>
      <c r="J552" s="99"/>
      <c r="K552" s="99"/>
      <c r="L552" s="9"/>
      <c r="M552" s="1"/>
      <c r="N552" s="1"/>
      <c r="O552" s="1"/>
    </row>
    <row r="553" spans="4:15" hidden="1">
      <c r="D553" s="99"/>
      <c r="E553" s="99"/>
      <c r="F553" s="99"/>
      <c r="G553" s="99"/>
      <c r="H553" s="99"/>
      <c r="I553" s="99"/>
      <c r="J553" s="99"/>
      <c r="K553" s="99"/>
      <c r="L553" s="9"/>
      <c r="M553" s="1"/>
      <c r="N553" s="1"/>
      <c r="O553" s="1"/>
    </row>
    <row r="554" spans="4:15" hidden="1">
      <c r="D554" s="99"/>
      <c r="E554" s="99"/>
      <c r="F554" s="99"/>
      <c r="G554" s="99"/>
      <c r="H554" s="99"/>
      <c r="I554" s="99"/>
      <c r="J554" s="99"/>
      <c r="K554" s="99"/>
      <c r="L554" s="9"/>
      <c r="M554" s="1"/>
      <c r="N554" s="1"/>
      <c r="O554" s="1"/>
    </row>
    <row r="555" spans="4:15" hidden="1">
      <c r="D555" s="99"/>
      <c r="E555" s="99"/>
      <c r="F555" s="99"/>
      <c r="G555" s="99"/>
      <c r="H555" s="99"/>
      <c r="I555" s="99"/>
      <c r="J555" s="99"/>
      <c r="K555" s="99"/>
      <c r="L555" s="9"/>
      <c r="M555" s="1"/>
      <c r="N555" s="1"/>
      <c r="O555" s="1"/>
    </row>
    <row r="556" spans="4:15" hidden="1">
      <c r="D556" s="99"/>
      <c r="E556" s="99"/>
      <c r="F556" s="99"/>
      <c r="G556" s="99"/>
      <c r="H556" s="99"/>
      <c r="I556" s="99"/>
      <c r="J556" s="99"/>
      <c r="K556" s="99"/>
      <c r="L556" s="9"/>
      <c r="M556" s="1"/>
      <c r="N556" s="1"/>
      <c r="O556" s="1"/>
    </row>
    <row r="557" spans="4:15" hidden="1">
      <c r="D557" s="99"/>
      <c r="E557" s="99"/>
      <c r="F557" s="99"/>
      <c r="G557" s="99"/>
      <c r="H557" s="99"/>
      <c r="I557" s="99"/>
      <c r="J557" s="99"/>
      <c r="K557" s="99"/>
      <c r="L557" s="9"/>
      <c r="M557" s="1"/>
      <c r="N557" s="1"/>
      <c r="O557" s="1"/>
    </row>
    <row r="558" spans="4:15" hidden="1">
      <c r="D558" s="99"/>
      <c r="E558" s="99"/>
      <c r="F558" s="99"/>
      <c r="G558" s="99"/>
      <c r="H558" s="99"/>
      <c r="I558" s="99"/>
      <c r="J558" s="99"/>
      <c r="K558" s="99"/>
      <c r="L558" s="9"/>
      <c r="M558" s="1"/>
      <c r="N558" s="1"/>
      <c r="O558" s="1"/>
    </row>
    <row r="559" spans="4:15" hidden="1">
      <c r="D559" s="99"/>
      <c r="E559" s="99"/>
      <c r="F559" s="99"/>
      <c r="G559" s="99"/>
      <c r="H559" s="99"/>
      <c r="I559" s="99"/>
      <c r="J559" s="99"/>
      <c r="K559" s="99"/>
      <c r="L559" s="9"/>
      <c r="M559" s="1"/>
      <c r="N559" s="1"/>
      <c r="O559" s="1"/>
    </row>
    <row r="560" spans="4:15" hidden="1">
      <c r="D560" s="99"/>
      <c r="E560" s="99"/>
      <c r="F560" s="99"/>
      <c r="G560" s="99"/>
      <c r="H560" s="99"/>
      <c r="I560" s="99"/>
      <c r="J560" s="99"/>
      <c r="K560" s="99"/>
      <c r="L560" s="9"/>
      <c r="M560" s="1"/>
      <c r="N560" s="1"/>
      <c r="O560" s="1"/>
    </row>
    <row r="561" spans="4:15" hidden="1">
      <c r="D561" s="99"/>
      <c r="E561" s="99"/>
      <c r="F561" s="99"/>
      <c r="G561" s="99"/>
      <c r="H561" s="99"/>
      <c r="I561" s="99"/>
      <c r="J561" s="99"/>
      <c r="K561" s="99"/>
      <c r="L561" s="9"/>
      <c r="M561" s="1"/>
      <c r="N561" s="1"/>
      <c r="O561" s="1"/>
    </row>
    <row r="562" spans="4:15" hidden="1">
      <c r="D562" s="99"/>
      <c r="E562" s="99"/>
      <c r="F562" s="99"/>
      <c r="G562" s="99"/>
      <c r="H562" s="99"/>
      <c r="I562" s="99"/>
      <c r="J562" s="99"/>
      <c r="K562" s="99"/>
      <c r="L562" s="9"/>
      <c r="M562" s="1"/>
      <c r="N562" s="1"/>
      <c r="O562" s="1"/>
    </row>
    <row r="563" spans="4:15" hidden="1">
      <c r="D563" s="99"/>
      <c r="E563" s="99"/>
      <c r="F563" s="99"/>
      <c r="G563" s="99"/>
      <c r="H563" s="99"/>
      <c r="I563" s="99"/>
      <c r="J563" s="99"/>
      <c r="K563" s="99"/>
      <c r="L563" s="9"/>
      <c r="M563" s="1"/>
      <c r="N563" s="1"/>
      <c r="O563" s="1"/>
    </row>
    <row r="564" spans="4:15" hidden="1">
      <c r="D564" s="99"/>
      <c r="E564" s="99"/>
      <c r="F564" s="99"/>
      <c r="G564" s="99"/>
      <c r="H564" s="99"/>
      <c r="I564" s="99"/>
      <c r="J564" s="99"/>
      <c r="K564" s="99"/>
      <c r="L564" s="9"/>
      <c r="M564" s="1"/>
      <c r="N564" s="1"/>
      <c r="O564" s="1"/>
    </row>
    <row r="565" spans="4:15" hidden="1">
      <c r="D565" s="99"/>
      <c r="E565" s="99"/>
      <c r="F565" s="99"/>
      <c r="G565" s="99"/>
      <c r="H565" s="99"/>
      <c r="I565" s="99"/>
      <c r="J565" s="99"/>
      <c r="K565" s="99"/>
      <c r="L565" s="9"/>
      <c r="M565" s="1"/>
      <c r="N565" s="1"/>
      <c r="O565" s="1"/>
    </row>
    <row r="566" spans="4:15" hidden="1">
      <c r="D566" s="99"/>
      <c r="E566" s="99"/>
      <c r="F566" s="99"/>
      <c r="G566" s="99"/>
      <c r="H566" s="99"/>
      <c r="I566" s="99"/>
      <c r="J566" s="99"/>
      <c r="K566" s="99"/>
      <c r="L566" s="9"/>
      <c r="M566" s="1"/>
      <c r="N566" s="1"/>
      <c r="O566" s="1"/>
    </row>
    <row r="567" spans="4:15" hidden="1">
      <c r="D567" s="99"/>
      <c r="E567" s="99"/>
      <c r="F567" s="99"/>
      <c r="G567" s="99"/>
      <c r="H567" s="99"/>
      <c r="I567" s="99"/>
      <c r="J567" s="99"/>
      <c r="K567" s="99"/>
      <c r="L567" s="9"/>
      <c r="M567" s="1"/>
      <c r="N567" s="1"/>
      <c r="O567" s="1"/>
    </row>
    <row r="568" spans="4:15" hidden="1">
      <c r="D568" s="99"/>
      <c r="E568" s="99"/>
      <c r="F568" s="99"/>
      <c r="G568" s="99"/>
      <c r="H568" s="99"/>
      <c r="I568" s="99"/>
      <c r="J568" s="99"/>
      <c r="K568" s="99"/>
      <c r="L568" s="9"/>
      <c r="M568" s="1"/>
      <c r="N568" s="1"/>
      <c r="O568" s="1"/>
    </row>
    <row r="569" spans="4:15" hidden="1">
      <c r="D569" s="99"/>
      <c r="E569" s="99"/>
      <c r="F569" s="99"/>
      <c r="G569" s="99"/>
      <c r="H569" s="99"/>
      <c r="I569" s="99"/>
      <c r="J569" s="99"/>
      <c r="K569" s="99"/>
      <c r="L569" s="9"/>
      <c r="M569" s="1"/>
      <c r="N569" s="1"/>
      <c r="O569" s="1"/>
    </row>
    <row r="570" spans="4:15" hidden="1">
      <c r="D570" s="99"/>
      <c r="E570" s="99"/>
      <c r="F570" s="99"/>
      <c r="G570" s="99"/>
      <c r="H570" s="99"/>
      <c r="I570" s="99"/>
      <c r="J570" s="99"/>
      <c r="K570" s="99"/>
      <c r="L570" s="9"/>
      <c r="M570" s="1"/>
      <c r="N570" s="1"/>
      <c r="O570" s="1"/>
    </row>
    <row r="571" spans="4:15" hidden="1">
      <c r="D571" s="99"/>
      <c r="E571" s="99"/>
      <c r="F571" s="99"/>
      <c r="G571" s="99"/>
      <c r="H571" s="99"/>
      <c r="I571" s="99"/>
      <c r="J571" s="99"/>
      <c r="K571" s="99"/>
      <c r="L571" s="9"/>
      <c r="M571" s="1"/>
      <c r="N571" s="1"/>
      <c r="O571" s="1"/>
    </row>
    <row r="572" spans="4:15" hidden="1">
      <c r="D572" s="99"/>
      <c r="E572" s="99"/>
      <c r="F572" s="99"/>
      <c r="G572" s="99"/>
      <c r="H572" s="99"/>
      <c r="I572" s="99"/>
      <c r="J572" s="99"/>
      <c r="K572" s="99"/>
      <c r="L572" s="9"/>
      <c r="M572" s="1"/>
      <c r="N572" s="1"/>
      <c r="O572" s="1"/>
    </row>
    <row r="573" spans="4:15" hidden="1">
      <c r="D573" s="99"/>
      <c r="E573" s="99"/>
      <c r="F573" s="99"/>
      <c r="G573" s="99"/>
      <c r="H573" s="99"/>
      <c r="I573" s="99"/>
      <c r="J573" s="99"/>
      <c r="K573" s="99"/>
      <c r="L573" s="9"/>
      <c r="M573" s="1"/>
      <c r="N573" s="1"/>
      <c r="O573" s="1"/>
    </row>
    <row r="574" spans="4:15" hidden="1">
      <c r="D574" s="99"/>
      <c r="E574" s="99"/>
      <c r="F574" s="99"/>
      <c r="G574" s="99"/>
      <c r="H574" s="99"/>
      <c r="I574" s="99"/>
      <c r="J574" s="99"/>
      <c r="K574" s="99"/>
      <c r="L574" s="9"/>
      <c r="M574" s="1"/>
      <c r="N574" s="1"/>
      <c r="O574" s="1"/>
    </row>
    <row r="575" spans="4:15" hidden="1">
      <c r="D575" s="159"/>
      <c r="E575" s="159"/>
      <c r="F575" s="159"/>
      <c r="G575" s="159"/>
      <c r="H575" s="159"/>
      <c r="I575" s="159"/>
      <c r="J575" s="159"/>
      <c r="K575" s="159"/>
      <c r="L575" s="2"/>
      <c r="M575" s="1"/>
      <c r="N575" s="1"/>
      <c r="O575" s="1"/>
    </row>
    <row r="576" spans="4:15" hidden="1">
      <c r="D576" s="159"/>
      <c r="E576" s="159"/>
      <c r="F576" s="159"/>
      <c r="G576" s="159"/>
      <c r="H576" s="159"/>
      <c r="I576" s="159"/>
      <c r="J576" s="159"/>
      <c r="K576" s="159"/>
      <c r="L576" s="2"/>
      <c r="M576" s="1"/>
      <c r="N576" s="1"/>
      <c r="O576" s="1"/>
    </row>
    <row r="577" spans="4:15" hidden="1">
      <c r="D577" s="159"/>
      <c r="E577" s="159"/>
      <c r="F577" s="159"/>
      <c r="G577" s="159"/>
      <c r="H577" s="159"/>
      <c r="I577" s="159"/>
      <c r="J577" s="159"/>
      <c r="K577" s="159"/>
      <c r="L577" s="2"/>
      <c r="M577" s="1"/>
      <c r="N577" s="1"/>
      <c r="O577" s="1"/>
    </row>
    <row r="578" spans="4:15" hidden="1">
      <c r="D578" s="159"/>
      <c r="E578" s="159"/>
      <c r="F578" s="159"/>
      <c r="G578" s="159"/>
      <c r="H578" s="159"/>
      <c r="I578" s="159"/>
      <c r="J578" s="159"/>
      <c r="K578" s="159"/>
      <c r="L578" s="2"/>
      <c r="M578" s="1"/>
      <c r="N578" s="1"/>
      <c r="O578" s="1"/>
    </row>
    <row r="579" spans="4:15" hidden="1">
      <c r="D579" s="159"/>
      <c r="E579" s="159"/>
      <c r="F579" s="159"/>
      <c r="G579" s="159"/>
      <c r="H579" s="159"/>
      <c r="I579" s="159"/>
      <c r="J579" s="159"/>
      <c r="K579" s="159"/>
      <c r="L579" s="2"/>
      <c r="M579" s="1"/>
      <c r="N579" s="1"/>
      <c r="O579" s="1"/>
    </row>
    <row r="580" spans="4:15" hidden="1">
      <c r="D580" s="159"/>
      <c r="E580" s="159"/>
      <c r="F580" s="159"/>
      <c r="G580" s="159"/>
      <c r="H580" s="159"/>
      <c r="I580" s="159"/>
      <c r="J580" s="159"/>
      <c r="K580" s="159"/>
      <c r="L580" s="2"/>
      <c r="M580" s="1"/>
      <c r="N580" s="1"/>
      <c r="O580" s="1"/>
    </row>
    <row r="581" spans="4:15" hidden="1">
      <c r="D581" s="159"/>
      <c r="E581" s="159"/>
      <c r="F581" s="159"/>
      <c r="G581" s="159"/>
      <c r="H581" s="159"/>
      <c r="I581" s="159"/>
      <c r="J581" s="159"/>
      <c r="K581" s="159"/>
      <c r="L581" s="2"/>
      <c r="M581" s="1"/>
      <c r="N581" s="1"/>
      <c r="O581" s="1"/>
    </row>
    <row r="582" spans="4:15" hidden="1">
      <c r="D582" s="159"/>
      <c r="E582" s="159"/>
      <c r="F582" s="159"/>
      <c r="G582" s="159"/>
      <c r="H582" s="159"/>
      <c r="I582" s="159"/>
      <c r="J582" s="159"/>
      <c r="K582" s="159"/>
      <c r="L582" s="2"/>
      <c r="M582" s="1"/>
      <c r="N582" s="1"/>
      <c r="O582" s="1"/>
    </row>
    <row r="583" spans="4:15" hidden="1">
      <c r="D583" s="159"/>
      <c r="E583" s="159"/>
      <c r="F583" s="159"/>
      <c r="G583" s="159"/>
      <c r="H583" s="159"/>
      <c r="I583" s="159"/>
      <c r="J583" s="159"/>
      <c r="K583" s="159"/>
      <c r="L583" s="2"/>
      <c r="M583" s="1"/>
      <c r="N583" s="1"/>
      <c r="O583" s="1"/>
    </row>
    <row r="584" spans="4:15" hidden="1">
      <c r="D584" s="159"/>
      <c r="E584" s="159"/>
      <c r="F584" s="159"/>
      <c r="G584" s="159"/>
      <c r="H584" s="159"/>
      <c r="I584" s="159"/>
      <c r="J584" s="159"/>
      <c r="K584" s="159"/>
      <c r="L584" s="2"/>
      <c r="M584" s="1"/>
      <c r="N584" s="1"/>
      <c r="O584" s="1"/>
    </row>
    <row r="585" spans="4:15" hidden="1">
      <c r="D585" s="159"/>
      <c r="E585" s="159"/>
      <c r="F585" s="159"/>
      <c r="G585" s="159"/>
      <c r="H585" s="159"/>
      <c r="I585" s="159"/>
      <c r="J585" s="159"/>
      <c r="K585" s="159"/>
      <c r="L585" s="2"/>
      <c r="M585" s="1"/>
      <c r="N585" s="1"/>
      <c r="O585" s="1"/>
    </row>
    <row r="586" spans="4:15" hidden="1">
      <c r="D586" s="159"/>
      <c r="E586" s="159"/>
      <c r="F586" s="159"/>
      <c r="G586" s="159"/>
      <c r="H586" s="159"/>
      <c r="I586" s="159"/>
      <c r="J586" s="159"/>
      <c r="K586" s="159"/>
      <c r="L586" s="2"/>
      <c r="M586" s="1"/>
      <c r="N586" s="1"/>
      <c r="O586" s="1"/>
    </row>
    <row r="587" spans="4:15" hidden="1">
      <c r="D587" s="159"/>
      <c r="E587" s="159"/>
      <c r="F587" s="159"/>
      <c r="G587" s="159"/>
      <c r="H587" s="159"/>
      <c r="I587" s="159"/>
      <c r="J587" s="159"/>
      <c r="K587" s="159"/>
      <c r="L587" s="2"/>
      <c r="M587" s="1"/>
      <c r="N587" s="1"/>
      <c r="O587" s="1"/>
    </row>
    <row r="588" spans="4:15" hidden="1">
      <c r="D588" s="159"/>
      <c r="E588" s="159"/>
      <c r="F588" s="159"/>
      <c r="G588" s="159"/>
      <c r="H588" s="159"/>
      <c r="I588" s="159"/>
      <c r="J588" s="159"/>
      <c r="K588" s="159"/>
      <c r="L588" s="2"/>
      <c r="M588" s="1"/>
      <c r="N588" s="1"/>
      <c r="O588" s="1"/>
    </row>
    <row r="589" spans="4:15" hidden="1">
      <c r="D589" s="159"/>
      <c r="E589" s="159"/>
      <c r="F589" s="159"/>
      <c r="G589" s="159"/>
      <c r="H589" s="159"/>
      <c r="I589" s="159"/>
      <c r="J589" s="159"/>
      <c r="K589" s="159"/>
      <c r="L589" s="2"/>
      <c r="M589" s="1"/>
      <c r="N589" s="1"/>
      <c r="O589" s="1"/>
    </row>
    <row r="590" spans="4:15" hidden="1">
      <c r="D590" s="159"/>
      <c r="E590" s="159"/>
      <c r="F590" s="159"/>
      <c r="G590" s="159"/>
      <c r="H590" s="159"/>
      <c r="I590" s="159"/>
      <c r="J590" s="159"/>
      <c r="K590" s="159"/>
      <c r="L590" s="2"/>
      <c r="M590" s="1"/>
      <c r="N590" s="1"/>
      <c r="O590" s="1"/>
    </row>
    <row r="591" spans="4:15" hidden="1">
      <c r="D591" s="159"/>
      <c r="E591" s="159"/>
      <c r="F591" s="159"/>
      <c r="G591" s="159"/>
      <c r="H591" s="159"/>
      <c r="I591" s="159"/>
      <c r="J591" s="159"/>
      <c r="K591" s="159"/>
      <c r="L591" s="2"/>
      <c r="M591" s="1"/>
      <c r="N591" s="1"/>
      <c r="O591" s="1"/>
    </row>
    <row r="592" spans="4:15" hidden="1">
      <c r="D592" s="159"/>
      <c r="E592" s="159"/>
      <c r="F592" s="159"/>
      <c r="G592" s="159"/>
      <c r="H592" s="159"/>
      <c r="I592" s="159"/>
      <c r="J592" s="159"/>
      <c r="K592" s="159"/>
      <c r="L592" s="2"/>
      <c r="M592" s="1"/>
      <c r="N592" s="1"/>
      <c r="O592" s="1"/>
    </row>
    <row r="593" spans="4:15" hidden="1">
      <c r="D593" s="159"/>
      <c r="E593" s="159"/>
      <c r="F593" s="159"/>
      <c r="G593" s="159"/>
      <c r="H593" s="159"/>
      <c r="I593" s="159"/>
      <c r="J593" s="159"/>
      <c r="K593" s="159"/>
      <c r="L593" s="2"/>
      <c r="M593" s="1"/>
      <c r="N593" s="1"/>
      <c r="O593" s="1"/>
    </row>
    <row r="594" spans="4:15" hidden="1">
      <c r="D594" s="159"/>
      <c r="E594" s="159"/>
      <c r="F594" s="159"/>
      <c r="G594" s="159"/>
      <c r="H594" s="159"/>
      <c r="I594" s="159"/>
      <c r="J594" s="159"/>
      <c r="K594" s="159"/>
      <c r="L594" s="2"/>
      <c r="M594" s="1"/>
      <c r="N594" s="1"/>
      <c r="O594" s="1"/>
    </row>
    <row r="595" spans="4:15" hidden="1">
      <c r="D595" s="159"/>
      <c r="E595" s="159"/>
      <c r="F595" s="159"/>
      <c r="G595" s="159"/>
      <c r="H595" s="159"/>
      <c r="I595" s="159"/>
      <c r="J595" s="159"/>
      <c r="K595" s="159"/>
      <c r="L595" s="2"/>
      <c r="M595" s="1"/>
      <c r="N595" s="1"/>
      <c r="O595" s="1"/>
    </row>
    <row r="596" spans="4:15" hidden="1">
      <c r="D596" s="159"/>
      <c r="E596" s="159"/>
      <c r="F596" s="159"/>
      <c r="G596" s="159"/>
      <c r="H596" s="159"/>
      <c r="I596" s="159"/>
      <c r="J596" s="159"/>
      <c r="K596" s="159"/>
      <c r="L596" s="2"/>
      <c r="M596" s="1"/>
      <c r="N596" s="1"/>
      <c r="O596" s="1"/>
    </row>
    <row r="597" spans="4:15" hidden="1">
      <c r="D597" s="159"/>
      <c r="E597" s="159"/>
      <c r="F597" s="159"/>
      <c r="G597" s="159"/>
      <c r="H597" s="159"/>
      <c r="I597" s="159"/>
      <c r="J597" s="159"/>
      <c r="K597" s="159"/>
      <c r="L597" s="2"/>
      <c r="M597" s="1"/>
      <c r="N597" s="1"/>
      <c r="O597" s="1"/>
    </row>
    <row r="598" spans="4:15" hidden="1">
      <c r="D598" s="159"/>
      <c r="E598" s="159"/>
      <c r="F598" s="159"/>
      <c r="G598" s="159"/>
      <c r="H598" s="159"/>
      <c r="I598" s="159"/>
      <c r="J598" s="159"/>
      <c r="K598" s="159"/>
      <c r="L598" s="2"/>
      <c r="M598" s="1"/>
      <c r="N598" s="1"/>
      <c r="O598" s="1"/>
    </row>
    <row r="599" spans="4:15" hidden="1">
      <c r="D599" s="159"/>
      <c r="E599" s="159"/>
      <c r="F599" s="159"/>
      <c r="G599" s="159"/>
      <c r="H599" s="159"/>
      <c r="I599" s="159"/>
      <c r="J599" s="159"/>
      <c r="K599" s="159"/>
      <c r="L599" s="2"/>
      <c r="M599" s="1"/>
      <c r="N599" s="1"/>
      <c r="O599" s="1"/>
    </row>
    <row r="600" spans="4:15" hidden="1">
      <c r="D600" s="159"/>
      <c r="E600" s="159"/>
      <c r="F600" s="159"/>
      <c r="G600" s="159"/>
      <c r="H600" s="159"/>
      <c r="I600" s="159"/>
      <c r="J600" s="159"/>
      <c r="K600" s="159"/>
      <c r="L600" s="2"/>
      <c r="M600" s="1"/>
      <c r="N600" s="1"/>
      <c r="O600" s="1"/>
    </row>
    <row r="601" spans="4:15" hidden="1">
      <c r="D601" s="159"/>
      <c r="E601" s="159"/>
      <c r="F601" s="159"/>
      <c r="G601" s="159"/>
      <c r="H601" s="159"/>
      <c r="I601" s="159"/>
      <c r="J601" s="159"/>
      <c r="K601" s="159"/>
      <c r="L601" s="2"/>
      <c r="M601" s="1"/>
      <c r="N601" s="1"/>
      <c r="O601" s="1"/>
    </row>
    <row r="602" spans="4:15" hidden="1">
      <c r="D602" s="159"/>
      <c r="E602" s="159"/>
      <c r="F602" s="159"/>
      <c r="G602" s="159"/>
      <c r="H602" s="159"/>
      <c r="I602" s="159"/>
      <c r="J602" s="159"/>
      <c r="K602" s="159"/>
      <c r="L602" s="2"/>
      <c r="M602" s="1"/>
      <c r="N602" s="1"/>
      <c r="O602" s="1"/>
    </row>
    <row r="603" spans="4:15" hidden="1">
      <c r="D603" s="159"/>
      <c r="E603" s="159"/>
      <c r="F603" s="159"/>
      <c r="G603" s="159"/>
      <c r="H603" s="159"/>
      <c r="I603" s="159"/>
      <c r="J603" s="159"/>
      <c r="K603" s="159"/>
      <c r="L603" s="2"/>
      <c r="M603" s="1"/>
      <c r="N603" s="1"/>
      <c r="O603" s="1"/>
    </row>
    <row r="604" spans="4:15" hidden="1">
      <c r="D604" s="159"/>
      <c r="E604" s="159"/>
      <c r="F604" s="159"/>
      <c r="G604" s="159"/>
      <c r="H604" s="159"/>
      <c r="I604" s="159"/>
      <c r="J604" s="159"/>
      <c r="K604" s="159"/>
      <c r="L604" s="2"/>
      <c r="M604" s="1"/>
      <c r="N604" s="1"/>
      <c r="O604" s="1"/>
    </row>
    <row r="605" spans="4:15" hidden="1">
      <c r="D605" s="159"/>
      <c r="E605" s="159"/>
      <c r="F605" s="159"/>
      <c r="G605" s="159"/>
      <c r="H605" s="159"/>
      <c r="I605" s="159"/>
      <c r="J605" s="159"/>
      <c r="K605" s="159"/>
      <c r="L605" s="2"/>
      <c r="M605" s="1"/>
      <c r="N605" s="1"/>
      <c r="O605" s="1"/>
    </row>
    <row r="606" spans="4:15" hidden="1">
      <c r="D606" s="159"/>
      <c r="E606" s="159"/>
      <c r="F606" s="159"/>
      <c r="G606" s="159"/>
      <c r="H606" s="159"/>
      <c r="I606" s="159"/>
      <c r="J606" s="159"/>
      <c r="K606" s="159"/>
      <c r="L606" s="2"/>
      <c r="M606" s="1"/>
      <c r="N606" s="1"/>
      <c r="O606" s="1"/>
    </row>
    <row r="607" spans="4:15" hidden="1">
      <c r="D607" s="159"/>
      <c r="E607" s="159"/>
      <c r="F607" s="159"/>
      <c r="G607" s="159"/>
      <c r="H607" s="159"/>
      <c r="I607" s="159"/>
      <c r="J607" s="159"/>
      <c r="K607" s="159"/>
      <c r="L607" s="2"/>
      <c r="M607" s="1"/>
      <c r="N607" s="1"/>
      <c r="O607" s="1"/>
    </row>
    <row r="608" spans="4:15" hidden="1">
      <c r="D608" s="159"/>
      <c r="E608" s="159"/>
      <c r="F608" s="159"/>
      <c r="G608" s="159"/>
      <c r="H608" s="159"/>
      <c r="I608" s="159"/>
      <c r="J608" s="159"/>
      <c r="K608" s="159"/>
      <c r="L608" s="2"/>
      <c r="M608" s="1"/>
      <c r="N608" s="1"/>
      <c r="O608" s="1"/>
    </row>
    <row r="609" spans="4:15" hidden="1">
      <c r="D609" s="159"/>
      <c r="E609" s="159"/>
      <c r="F609" s="159"/>
      <c r="G609" s="159"/>
      <c r="H609" s="159"/>
      <c r="I609" s="159"/>
      <c r="J609" s="159"/>
      <c r="K609" s="159"/>
      <c r="L609" s="2"/>
      <c r="M609" s="1"/>
      <c r="N609" s="1"/>
      <c r="O609" s="1"/>
    </row>
    <row r="610" spans="4:15" hidden="1">
      <c r="D610" s="159"/>
      <c r="E610" s="159"/>
      <c r="F610" s="159"/>
      <c r="G610" s="159"/>
      <c r="H610" s="159"/>
      <c r="I610" s="159"/>
      <c r="J610" s="159"/>
      <c r="K610" s="159"/>
      <c r="L610" s="2"/>
      <c r="M610" s="1"/>
      <c r="N610" s="1"/>
      <c r="O610" s="1"/>
    </row>
    <row r="611" spans="4:15" hidden="1">
      <c r="D611" s="159"/>
      <c r="E611" s="159"/>
      <c r="F611" s="159"/>
      <c r="G611" s="159"/>
      <c r="H611" s="159"/>
      <c r="I611" s="159"/>
      <c r="J611" s="159"/>
      <c r="K611" s="159"/>
      <c r="L611" s="2"/>
      <c r="M611" s="1"/>
      <c r="N611" s="1"/>
      <c r="O611" s="1"/>
    </row>
    <row r="612" spans="4:15" hidden="1">
      <c r="D612" s="159"/>
      <c r="E612" s="159"/>
      <c r="F612" s="159"/>
      <c r="G612" s="159"/>
      <c r="H612" s="159"/>
      <c r="I612" s="159"/>
      <c r="J612" s="159"/>
      <c r="K612" s="159"/>
      <c r="L612" s="2"/>
      <c r="M612" s="1"/>
      <c r="N612" s="1"/>
      <c r="O612" s="1"/>
    </row>
    <row r="613" spans="4:15" hidden="1">
      <c r="D613" s="159"/>
      <c r="E613" s="159"/>
      <c r="F613" s="159"/>
      <c r="G613" s="159"/>
      <c r="H613" s="159"/>
      <c r="I613" s="159"/>
      <c r="J613" s="159"/>
      <c r="K613" s="159"/>
      <c r="L613" s="2"/>
      <c r="M613" s="1"/>
      <c r="N613" s="1"/>
      <c r="O613" s="1"/>
    </row>
    <row r="614" spans="4:15" hidden="1">
      <c r="D614" s="159"/>
      <c r="E614" s="159"/>
      <c r="F614" s="159"/>
      <c r="G614" s="159"/>
      <c r="H614" s="159"/>
      <c r="I614" s="159"/>
      <c r="J614" s="159"/>
      <c r="K614" s="159"/>
      <c r="L614" s="2"/>
      <c r="M614" s="1"/>
      <c r="N614" s="1"/>
      <c r="O614" s="1"/>
    </row>
    <row r="615" spans="4:15" hidden="1">
      <c r="D615" s="159"/>
      <c r="E615" s="159"/>
      <c r="F615" s="159"/>
      <c r="G615" s="159"/>
      <c r="H615" s="159"/>
      <c r="I615" s="159"/>
      <c r="J615" s="159"/>
      <c r="K615" s="159"/>
      <c r="L615" s="2"/>
      <c r="M615" s="1"/>
      <c r="N615" s="1"/>
      <c r="O615" s="1"/>
    </row>
    <row r="616" spans="4:15" hidden="1">
      <c r="D616" s="159"/>
      <c r="E616" s="159"/>
      <c r="F616" s="159"/>
      <c r="G616" s="159"/>
      <c r="H616" s="159"/>
      <c r="I616" s="159"/>
      <c r="J616" s="159"/>
      <c r="K616" s="159"/>
      <c r="L616" s="2"/>
      <c r="M616" s="1"/>
      <c r="N616" s="1"/>
      <c r="O616" s="1"/>
    </row>
    <row r="617" spans="4:15" hidden="1">
      <c r="D617" s="159"/>
      <c r="E617" s="159"/>
      <c r="F617" s="159"/>
      <c r="G617" s="159"/>
      <c r="H617" s="159"/>
      <c r="I617" s="159"/>
      <c r="J617" s="159"/>
      <c r="K617" s="159"/>
      <c r="L617" s="2"/>
      <c r="M617" s="1"/>
      <c r="N617" s="1"/>
      <c r="O617" s="1"/>
    </row>
    <row r="618" spans="4:15" hidden="1">
      <c r="D618" s="159"/>
      <c r="E618" s="159"/>
      <c r="F618" s="159"/>
      <c r="G618" s="159"/>
      <c r="H618" s="159"/>
      <c r="I618" s="159"/>
      <c r="J618" s="159"/>
      <c r="K618" s="159"/>
      <c r="L618" s="2"/>
      <c r="M618" s="1"/>
      <c r="N618" s="1"/>
      <c r="O618" s="1"/>
    </row>
    <row r="619" spans="4:15" hidden="1">
      <c r="D619" s="159"/>
      <c r="E619" s="159"/>
      <c r="F619" s="159"/>
      <c r="G619" s="159"/>
      <c r="H619" s="159"/>
      <c r="I619" s="159"/>
      <c r="J619" s="159"/>
      <c r="K619" s="159"/>
      <c r="L619" s="2"/>
      <c r="M619" s="1"/>
      <c r="N619" s="1"/>
      <c r="O619" s="1"/>
    </row>
    <row r="620" spans="4:15" hidden="1">
      <c r="D620" s="159"/>
      <c r="E620" s="159"/>
      <c r="F620" s="159"/>
      <c r="G620" s="159"/>
      <c r="H620" s="159"/>
      <c r="I620" s="159"/>
      <c r="J620" s="159"/>
      <c r="K620" s="159"/>
      <c r="L620" s="2"/>
      <c r="M620" s="1"/>
      <c r="N620" s="1"/>
      <c r="O620" s="1"/>
    </row>
    <row r="621" spans="4:15" hidden="1">
      <c r="D621" s="159"/>
      <c r="E621" s="159"/>
      <c r="F621" s="159"/>
      <c r="G621" s="159"/>
      <c r="H621" s="159"/>
      <c r="I621" s="159"/>
      <c r="J621" s="159"/>
      <c r="K621" s="159"/>
      <c r="L621" s="2"/>
      <c r="M621" s="1"/>
      <c r="N621" s="1"/>
      <c r="O621" s="1"/>
    </row>
    <row r="622" spans="4:15" hidden="1">
      <c r="D622" s="159"/>
      <c r="E622" s="159"/>
      <c r="F622" s="159"/>
      <c r="G622" s="159"/>
      <c r="H622" s="159"/>
      <c r="I622" s="159"/>
      <c r="J622" s="159"/>
      <c r="K622" s="159"/>
      <c r="L622" s="2"/>
      <c r="M622" s="1"/>
      <c r="N622" s="1"/>
      <c r="O622" s="1"/>
    </row>
    <row r="623" spans="4:15" hidden="1">
      <c r="D623" s="159"/>
      <c r="E623" s="159"/>
      <c r="F623" s="159"/>
      <c r="G623" s="159"/>
      <c r="H623" s="159"/>
      <c r="I623" s="159"/>
      <c r="J623" s="159"/>
      <c r="K623" s="159"/>
      <c r="L623" s="2"/>
      <c r="M623" s="1"/>
      <c r="N623" s="1"/>
      <c r="O623" s="1"/>
    </row>
    <row r="624" spans="4:15" hidden="1">
      <c r="D624" s="159"/>
      <c r="E624" s="159"/>
      <c r="F624" s="159"/>
      <c r="G624" s="159"/>
      <c r="H624" s="159"/>
      <c r="I624" s="159"/>
      <c r="J624" s="159"/>
      <c r="K624" s="159"/>
      <c r="L624" s="2"/>
      <c r="M624" s="1"/>
      <c r="N624" s="1"/>
      <c r="O624" s="1"/>
    </row>
    <row r="625" spans="4:15" hidden="1">
      <c r="D625" s="159"/>
      <c r="E625" s="159"/>
      <c r="F625" s="159"/>
      <c r="G625" s="159"/>
      <c r="H625" s="159"/>
      <c r="I625" s="159"/>
      <c r="J625" s="159"/>
      <c r="K625" s="159"/>
      <c r="L625" s="2"/>
      <c r="M625" s="1"/>
      <c r="N625" s="1"/>
      <c r="O625" s="1"/>
    </row>
    <row r="626" spans="4:15" hidden="1">
      <c r="D626" s="159"/>
      <c r="E626" s="159"/>
      <c r="F626" s="159"/>
      <c r="G626" s="159"/>
      <c r="H626" s="159"/>
      <c r="I626" s="159"/>
      <c r="J626" s="159"/>
      <c r="K626" s="159"/>
      <c r="L626" s="2"/>
      <c r="M626" s="1"/>
      <c r="N626" s="1"/>
      <c r="O626" s="1"/>
    </row>
    <row r="627" spans="4:15" hidden="1">
      <c r="D627" s="159"/>
      <c r="E627" s="159"/>
      <c r="F627" s="159"/>
      <c r="G627" s="159"/>
      <c r="H627" s="159"/>
      <c r="I627" s="159"/>
      <c r="J627" s="159"/>
      <c r="K627" s="159"/>
      <c r="L627" s="2"/>
      <c r="M627" s="1"/>
      <c r="N627" s="1"/>
      <c r="O627" s="1"/>
    </row>
    <row r="628" spans="4:15" hidden="1">
      <c r="D628" s="159"/>
      <c r="E628" s="159"/>
      <c r="F628" s="159"/>
      <c r="G628" s="159"/>
      <c r="H628" s="159"/>
      <c r="I628" s="159"/>
      <c r="J628" s="159"/>
      <c r="K628" s="159"/>
      <c r="L628" s="2"/>
      <c r="M628" s="1"/>
      <c r="N628" s="1"/>
      <c r="O628" s="1"/>
    </row>
    <row r="629" spans="4:15" hidden="1">
      <c r="D629" s="159"/>
      <c r="E629" s="159"/>
      <c r="F629" s="159"/>
      <c r="G629" s="159"/>
      <c r="H629" s="159"/>
      <c r="I629" s="159"/>
      <c r="J629" s="159"/>
      <c r="K629" s="159"/>
      <c r="L629" s="2"/>
      <c r="M629" s="1"/>
      <c r="N629" s="1"/>
      <c r="O629" s="1"/>
    </row>
    <row r="630" spans="4:15" hidden="1">
      <c r="D630" s="159"/>
      <c r="E630" s="159"/>
      <c r="F630" s="159"/>
      <c r="G630" s="159"/>
      <c r="H630" s="159"/>
      <c r="I630" s="159"/>
      <c r="J630" s="159"/>
      <c r="K630" s="159"/>
      <c r="L630" s="2"/>
      <c r="M630" s="1"/>
      <c r="N630" s="1"/>
      <c r="O630" s="1"/>
    </row>
    <row r="631" spans="4:15" hidden="1">
      <c r="D631" s="159"/>
      <c r="E631" s="159"/>
      <c r="F631" s="159"/>
      <c r="G631" s="159"/>
      <c r="H631" s="159"/>
      <c r="I631" s="159"/>
      <c r="J631" s="159"/>
      <c r="K631" s="159"/>
      <c r="L631" s="2"/>
      <c r="M631" s="1"/>
      <c r="N631" s="1"/>
      <c r="O631" s="1"/>
    </row>
    <row r="632" spans="4:15" hidden="1">
      <c r="D632" s="159"/>
      <c r="E632" s="159"/>
      <c r="F632" s="159"/>
      <c r="G632" s="159"/>
      <c r="H632" s="159"/>
      <c r="I632" s="159"/>
      <c r="J632" s="159"/>
      <c r="K632" s="159"/>
      <c r="L632" s="2"/>
      <c r="M632" s="1"/>
      <c r="N632" s="1"/>
      <c r="O632" s="1"/>
    </row>
    <row r="633" spans="4:15" hidden="1">
      <c r="D633" s="159"/>
      <c r="E633" s="159"/>
      <c r="F633" s="159"/>
      <c r="G633" s="159"/>
      <c r="H633" s="159"/>
      <c r="I633" s="159"/>
      <c r="J633" s="159"/>
      <c r="K633" s="159"/>
      <c r="L633" s="2"/>
      <c r="M633" s="1"/>
      <c r="N633" s="1"/>
      <c r="O633" s="1"/>
    </row>
    <row r="634" spans="4:15" hidden="1">
      <c r="D634" s="159"/>
      <c r="E634" s="159"/>
      <c r="F634" s="159"/>
      <c r="G634" s="159"/>
      <c r="H634" s="159"/>
      <c r="I634" s="159"/>
      <c r="J634" s="159"/>
      <c r="K634" s="159"/>
      <c r="L634" s="2"/>
      <c r="M634" s="1"/>
      <c r="N634" s="1"/>
      <c r="O634" s="1"/>
    </row>
    <row r="635" spans="4:15" hidden="1">
      <c r="D635" s="159"/>
      <c r="E635" s="159"/>
      <c r="F635" s="159"/>
      <c r="G635" s="159"/>
      <c r="H635" s="159"/>
      <c r="I635" s="159"/>
      <c r="J635" s="159"/>
      <c r="K635" s="159"/>
      <c r="L635" s="2"/>
      <c r="M635" s="1"/>
      <c r="N635" s="1"/>
      <c r="O635" s="1"/>
    </row>
    <row r="636" spans="4:15" hidden="1">
      <c r="D636" s="159"/>
      <c r="E636" s="159"/>
      <c r="F636" s="159"/>
      <c r="G636" s="159"/>
      <c r="H636" s="159"/>
      <c r="I636" s="159"/>
      <c r="J636" s="159"/>
      <c r="K636" s="159"/>
      <c r="L636" s="2"/>
      <c r="M636" s="1"/>
      <c r="N636" s="1"/>
      <c r="O636" s="1"/>
    </row>
    <row r="637" spans="4:15" hidden="1">
      <c r="D637" s="159"/>
      <c r="E637" s="159"/>
      <c r="F637" s="159"/>
      <c r="G637" s="159"/>
      <c r="H637" s="159"/>
      <c r="I637" s="159"/>
      <c r="J637" s="159"/>
      <c r="K637" s="159"/>
      <c r="L637" s="2"/>
      <c r="M637" s="1"/>
      <c r="N637" s="1"/>
      <c r="O637" s="1"/>
    </row>
    <row r="638" spans="4:15" hidden="1">
      <c r="D638" s="159"/>
      <c r="E638" s="159"/>
      <c r="F638" s="159"/>
      <c r="G638" s="159"/>
      <c r="H638" s="159"/>
      <c r="I638" s="159"/>
      <c r="J638" s="159"/>
      <c r="K638" s="159"/>
      <c r="L638" s="2"/>
      <c r="M638" s="1"/>
      <c r="N638" s="1"/>
      <c r="O638" s="1"/>
    </row>
    <row r="639" spans="4:15" hidden="1">
      <c r="D639" s="159"/>
      <c r="E639" s="159"/>
      <c r="F639" s="159"/>
      <c r="G639" s="159"/>
      <c r="H639" s="159"/>
      <c r="I639" s="159"/>
      <c r="J639" s="159"/>
      <c r="K639" s="159"/>
      <c r="L639" s="2"/>
      <c r="M639" s="1"/>
      <c r="N639" s="1"/>
      <c r="O639" s="1"/>
    </row>
    <row r="640" spans="4:15" hidden="1">
      <c r="D640" s="159"/>
      <c r="E640" s="159"/>
      <c r="F640" s="159"/>
      <c r="G640" s="159"/>
      <c r="H640" s="159"/>
      <c r="I640" s="159"/>
      <c r="J640" s="159"/>
      <c r="K640" s="159"/>
      <c r="L640" s="2"/>
      <c r="M640" s="1"/>
      <c r="N640" s="1"/>
      <c r="O640" s="1"/>
    </row>
    <row r="641" spans="4:15" hidden="1">
      <c r="D641" s="159"/>
      <c r="E641" s="159"/>
      <c r="F641" s="159"/>
      <c r="G641" s="159"/>
      <c r="H641" s="159"/>
      <c r="I641" s="159"/>
      <c r="J641" s="159"/>
      <c r="K641" s="159"/>
      <c r="L641" s="2"/>
      <c r="M641" s="1"/>
      <c r="N641" s="1"/>
      <c r="O641" s="1"/>
    </row>
    <row r="642" spans="4:15" hidden="1">
      <c r="D642" s="159"/>
      <c r="E642" s="159"/>
      <c r="F642" s="159"/>
      <c r="G642" s="159"/>
      <c r="H642" s="159"/>
      <c r="I642" s="159"/>
      <c r="J642" s="159"/>
      <c r="K642" s="159"/>
      <c r="L642" s="2"/>
      <c r="M642" s="1"/>
      <c r="N642" s="1"/>
      <c r="O642" s="1"/>
    </row>
    <row r="643" spans="4:15" hidden="1">
      <c r="D643" s="159"/>
      <c r="E643" s="159"/>
      <c r="F643" s="159"/>
      <c r="G643" s="159"/>
      <c r="H643" s="159"/>
      <c r="I643" s="159"/>
      <c r="J643" s="159"/>
      <c r="K643" s="159"/>
      <c r="L643" s="2"/>
      <c r="M643" s="1"/>
      <c r="N643" s="1"/>
      <c r="O643" s="1"/>
    </row>
    <row r="644" spans="4:15" hidden="1">
      <c r="D644" s="159"/>
      <c r="E644" s="159"/>
      <c r="F644" s="159"/>
      <c r="G644" s="159"/>
      <c r="H644" s="159"/>
      <c r="I644" s="159"/>
      <c r="J644" s="159"/>
      <c r="K644" s="159"/>
      <c r="L644" s="2"/>
      <c r="M644" s="1"/>
      <c r="N644" s="1"/>
      <c r="O644" s="1"/>
    </row>
    <row r="645" spans="4:15" hidden="1">
      <c r="D645" s="159"/>
      <c r="E645" s="159"/>
      <c r="F645" s="159"/>
      <c r="G645" s="159"/>
      <c r="H645" s="159"/>
      <c r="I645" s="159"/>
      <c r="J645" s="159"/>
      <c r="K645" s="159"/>
      <c r="L645" s="2"/>
      <c r="M645" s="1"/>
      <c r="N645" s="1"/>
      <c r="O645" s="1"/>
    </row>
    <row r="646" spans="4:15" hidden="1">
      <c r="D646" s="159"/>
      <c r="E646" s="159"/>
      <c r="F646" s="159"/>
      <c r="G646" s="159"/>
      <c r="H646" s="159"/>
      <c r="I646" s="159"/>
      <c r="J646" s="159"/>
      <c r="K646" s="159"/>
      <c r="L646" s="2"/>
      <c r="M646" s="1"/>
      <c r="N646" s="1"/>
      <c r="O646" s="1"/>
    </row>
    <row r="647" spans="4:15" hidden="1">
      <c r="D647" s="159"/>
      <c r="E647" s="159"/>
      <c r="F647" s="159"/>
      <c r="G647" s="159"/>
      <c r="H647" s="159"/>
      <c r="I647" s="159"/>
      <c r="J647" s="159"/>
      <c r="K647" s="159"/>
      <c r="L647" s="2"/>
      <c r="M647" s="1"/>
      <c r="N647" s="1"/>
      <c r="O647" s="1"/>
    </row>
    <row r="648" spans="4:15" hidden="1">
      <c r="D648" s="159"/>
      <c r="E648" s="159"/>
      <c r="F648" s="159"/>
      <c r="G648" s="159"/>
      <c r="H648" s="159"/>
      <c r="I648" s="159"/>
      <c r="J648" s="159"/>
      <c r="K648" s="159"/>
      <c r="L648" s="2"/>
      <c r="M648" s="1"/>
      <c r="N648" s="1"/>
      <c r="O648" s="1"/>
    </row>
    <row r="649" spans="4:15" hidden="1">
      <c r="D649" s="159"/>
      <c r="E649" s="159"/>
      <c r="F649" s="159"/>
      <c r="G649" s="159"/>
      <c r="H649" s="159"/>
      <c r="I649" s="159"/>
      <c r="J649" s="159"/>
      <c r="K649" s="159"/>
      <c r="L649" s="2"/>
      <c r="M649" s="1"/>
      <c r="N649" s="1"/>
      <c r="O649" s="1"/>
    </row>
    <row r="650" spans="4:15" hidden="1">
      <c r="D650" s="159"/>
      <c r="E650" s="159"/>
      <c r="F650" s="159"/>
      <c r="G650" s="159"/>
      <c r="H650" s="159"/>
      <c r="I650" s="159"/>
      <c r="J650" s="159"/>
      <c r="K650" s="159"/>
      <c r="L650" s="2"/>
      <c r="M650" s="1"/>
      <c r="N650" s="1"/>
      <c r="O650" s="1"/>
    </row>
    <row r="651" spans="4:15" hidden="1">
      <c r="D651" s="159"/>
      <c r="E651" s="159"/>
      <c r="F651" s="159"/>
      <c r="G651" s="159"/>
      <c r="H651" s="159"/>
      <c r="I651" s="159"/>
      <c r="J651" s="159"/>
      <c r="K651" s="159"/>
      <c r="L651" s="2"/>
      <c r="M651" s="1"/>
      <c r="N651" s="1"/>
      <c r="O651" s="1"/>
    </row>
    <row r="652" spans="4:15" hidden="1">
      <c r="D652" s="159"/>
      <c r="E652" s="159"/>
      <c r="F652" s="159"/>
      <c r="G652" s="159"/>
      <c r="H652" s="159"/>
      <c r="I652" s="159"/>
      <c r="J652" s="159"/>
      <c r="K652" s="159"/>
      <c r="L652" s="2"/>
      <c r="M652" s="1"/>
      <c r="N652" s="1"/>
      <c r="O652" s="1"/>
    </row>
    <row r="653" spans="4:15" hidden="1">
      <c r="D653" s="159"/>
      <c r="E653" s="159"/>
      <c r="F653" s="159"/>
      <c r="G653" s="159"/>
      <c r="H653" s="159"/>
      <c r="I653" s="159"/>
      <c r="J653" s="159"/>
      <c r="K653" s="159"/>
      <c r="L653" s="2"/>
      <c r="M653" s="1"/>
      <c r="N653" s="1"/>
      <c r="O653" s="1"/>
    </row>
    <row r="654" spans="4:15" hidden="1">
      <c r="D654" s="159"/>
      <c r="E654" s="159"/>
      <c r="F654" s="159"/>
      <c r="G654" s="159"/>
      <c r="H654" s="159"/>
      <c r="I654" s="159"/>
      <c r="J654" s="159"/>
      <c r="K654" s="159"/>
      <c r="L654" s="2"/>
      <c r="M654" s="1"/>
      <c r="N654" s="1"/>
      <c r="O654" s="1"/>
    </row>
    <row r="655" spans="4:15" hidden="1">
      <c r="D655" s="159"/>
      <c r="E655" s="159"/>
      <c r="F655" s="159"/>
      <c r="G655" s="159"/>
      <c r="H655" s="159"/>
      <c r="I655" s="159"/>
      <c r="J655" s="159"/>
      <c r="K655" s="159"/>
      <c r="L655" s="2"/>
      <c r="M655" s="1"/>
      <c r="N655" s="1"/>
      <c r="O655" s="1"/>
    </row>
    <row r="656" spans="4:15" hidden="1">
      <c r="D656" s="159"/>
      <c r="E656" s="159"/>
      <c r="F656" s="159"/>
      <c r="G656" s="159"/>
      <c r="H656" s="159"/>
      <c r="I656" s="159"/>
      <c r="J656" s="159"/>
      <c r="K656" s="159"/>
      <c r="L656" s="2"/>
      <c r="M656" s="1"/>
      <c r="N656" s="1"/>
      <c r="O656" s="1"/>
    </row>
    <row r="657" spans="4:15" hidden="1">
      <c r="D657" s="159"/>
      <c r="E657" s="159"/>
      <c r="F657" s="159"/>
      <c r="G657" s="159"/>
      <c r="H657" s="159"/>
      <c r="I657" s="159"/>
      <c r="J657" s="159"/>
      <c r="K657" s="159"/>
      <c r="L657" s="2"/>
      <c r="M657" s="1"/>
      <c r="N657" s="1"/>
      <c r="O657" s="1"/>
    </row>
    <row r="658" spans="4:15" hidden="1">
      <c r="D658" s="159"/>
      <c r="E658" s="159"/>
      <c r="F658" s="159"/>
      <c r="G658" s="159"/>
      <c r="H658" s="159"/>
      <c r="I658" s="159"/>
      <c r="J658" s="159"/>
      <c r="K658" s="159"/>
      <c r="L658" s="2"/>
      <c r="M658" s="1"/>
      <c r="N658" s="1"/>
      <c r="O658" s="1"/>
    </row>
    <row r="659" spans="4:15" hidden="1">
      <c r="D659" s="159"/>
      <c r="E659" s="159"/>
      <c r="F659" s="159"/>
      <c r="G659" s="159"/>
      <c r="H659" s="159"/>
      <c r="I659" s="159"/>
      <c r="J659" s="159"/>
      <c r="K659" s="159"/>
      <c r="L659" s="2"/>
      <c r="M659" s="1"/>
      <c r="N659" s="1"/>
      <c r="O659" s="1"/>
    </row>
    <row r="660" spans="4:15" hidden="1">
      <c r="D660" s="159"/>
      <c r="E660" s="159"/>
      <c r="F660" s="159"/>
      <c r="G660" s="159"/>
      <c r="H660" s="159"/>
      <c r="I660" s="159"/>
      <c r="J660" s="159"/>
      <c r="K660" s="159"/>
      <c r="L660" s="2"/>
      <c r="M660" s="1"/>
      <c r="N660" s="1"/>
      <c r="O660" s="1"/>
    </row>
    <row r="661" spans="4:15" hidden="1">
      <c r="D661" s="159"/>
      <c r="E661" s="159"/>
      <c r="F661" s="159"/>
      <c r="G661" s="159"/>
      <c r="H661" s="159"/>
      <c r="I661" s="159"/>
      <c r="J661" s="159"/>
      <c r="K661" s="159"/>
      <c r="L661" s="2"/>
      <c r="M661" s="1"/>
      <c r="N661" s="1"/>
      <c r="O661" s="1"/>
    </row>
  </sheetData>
  <sheetProtection password="C878" sheet="1" objects="1" scenarios="1"/>
  <mergeCells count="22">
    <mergeCell ref="E306:F306"/>
    <mergeCell ref="H314:I319"/>
    <mergeCell ref="D402:J402"/>
    <mergeCell ref="D29:J29"/>
    <mergeCell ref="D31:J31"/>
    <mergeCell ref="D30:J30"/>
    <mergeCell ref="D305:E305"/>
    <mergeCell ref="I304:J304"/>
    <mergeCell ref="D300:E300"/>
    <mergeCell ref="D302:E302"/>
    <mergeCell ref="D303:E303"/>
    <mergeCell ref="F300:G300"/>
    <mergeCell ref="F302:G302"/>
    <mergeCell ref="F303:G303"/>
    <mergeCell ref="H312:I313"/>
    <mergeCell ref="F20:G20"/>
    <mergeCell ref="F21:G21"/>
    <mergeCell ref="D28:J28"/>
    <mergeCell ref="D1:J1"/>
    <mergeCell ref="F23:G23"/>
    <mergeCell ref="F24:G24"/>
    <mergeCell ref="D10:J10"/>
  </mergeCells>
  <conditionalFormatting sqref="H314:I319">
    <cfRule type="expression" dxfId="0" priority="1">
      <formula>$M$325&lt;&gt;""</formula>
    </cfRule>
  </conditionalFormatting>
  <dataValidations xWindow="327" yWindow="427" count="8">
    <dataValidation type="list" allowBlank="1" showInputMessage="1" showErrorMessage="1" sqref="F14:G14">
      <formula1>"Importe de crédito,Valor del inmueble"</formula1>
    </dataValidation>
    <dataValidation type="list" allowBlank="1" showInputMessage="1" showErrorMessage="1" sqref="G17">
      <formula1>"10,15,20"</formula1>
    </dataValidation>
    <dataValidation type="list" allowBlank="1" showInputMessage="1" showErrorMessage="1" sqref="G16">
      <formula1>"10%,20%,30%"</formula1>
    </dataValidation>
    <dataValidation type="decimal" operator="greaterThanOrEqual" allowBlank="1" showInputMessage="1" showErrorMessage="1" errorTitle="MONTO INCORRECTO" error="MONTO INCORRECTO, NO ALCANZA MINIMO PERMITIDO" sqref="F15">
      <formula1>K15</formula1>
    </dataValidation>
    <dataValidation type="list" allowBlank="1" showInputMessage="1" showErrorMessage="1" sqref="F300:G300">
      <formula1>$M$300:$M$302</formula1>
    </dataValidation>
    <dataValidation type="list" allowBlank="1" showInputMessage="1" showErrorMessage="1" sqref="F308 I308">
      <formula1>"NO,SI"</formula1>
    </dataValidation>
    <dataValidation type="list" allowBlank="1" showInputMessage="1" showErrorMessage="1" sqref="F305">
      <formula1>$M$307:$M$310</formula1>
    </dataValidation>
    <dataValidation type="list" allowBlank="1" showInputMessage="1" showErrorMessage="1" sqref="I310">
      <formula1>$M$314:$M$315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scale="5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WWA72"/>
  <sheetViews>
    <sheetView showGridLines="0" showRowColHeaders="0" zoomScale="80" zoomScaleNormal="80" zoomScalePageLayoutView="80" workbookViewId="0">
      <selection activeCell="B7" sqref="B7:R7"/>
    </sheetView>
  </sheetViews>
  <sheetFormatPr baseColWidth="10" defaultColWidth="0" defaultRowHeight="15" customHeight="1" zeroHeight="1" x14ac:dyDescent="0"/>
  <cols>
    <col min="1" max="1" width="3.83203125" customWidth="1"/>
    <col min="2" max="2" width="2.33203125" customWidth="1"/>
    <col min="3" max="5" width="7.5" customWidth="1"/>
    <col min="6" max="8" width="7.6640625" customWidth="1"/>
    <col min="9" max="9" width="7.83203125" customWidth="1"/>
    <col min="10" max="10" width="8.5" customWidth="1"/>
    <col min="11" max="12" width="3.83203125" customWidth="1"/>
    <col min="13" max="13" width="3" customWidth="1"/>
    <col min="14" max="14" width="7.1640625" customWidth="1"/>
    <col min="15" max="15" width="9" customWidth="1"/>
    <col min="16" max="16" width="3.33203125" hidden="1" customWidth="1"/>
    <col min="17" max="17" width="16" customWidth="1"/>
    <col min="18" max="18" width="2.33203125" customWidth="1"/>
    <col min="19" max="19" width="7" bestFit="1" customWidth="1"/>
    <col min="20" max="21" width="11.5" hidden="1" customWidth="1"/>
    <col min="22" max="22" width="13.1640625" hidden="1" customWidth="1"/>
    <col min="23" max="23" width="0" hidden="1" customWidth="1"/>
    <col min="26" max="263" width="11.5" hidden="1"/>
    <col min="264" max="264" width="3.83203125" hidden="1" customWidth="1"/>
    <col min="265" max="265" width="3.33203125" hidden="1" customWidth="1"/>
    <col min="266" max="271" width="11.5" hidden="1" customWidth="1"/>
    <col min="272" max="272" width="5.33203125" hidden="1" customWidth="1"/>
    <col min="273" max="273" width="19.5" hidden="1" customWidth="1"/>
    <col min="274" max="274" width="3.33203125" hidden="1" customWidth="1"/>
    <col min="275" max="275" width="7" hidden="1" customWidth="1"/>
    <col min="276" max="279" width="11.5" hidden="1" customWidth="1"/>
    <col min="280" max="519" width="11.5" hidden="1"/>
    <col min="520" max="520" width="3.83203125" hidden="1" customWidth="1"/>
    <col min="521" max="521" width="3.33203125" hidden="1" customWidth="1"/>
    <col min="522" max="527" width="11.5" hidden="1" customWidth="1"/>
    <col min="528" max="528" width="5.33203125" hidden="1" customWidth="1"/>
    <col min="529" max="529" width="19.5" hidden="1" customWidth="1"/>
    <col min="530" max="530" width="3.33203125" hidden="1" customWidth="1"/>
    <col min="531" max="531" width="7" hidden="1" customWidth="1"/>
    <col min="532" max="535" width="11.5" hidden="1" customWidth="1"/>
    <col min="536" max="775" width="11.5" hidden="1"/>
    <col min="776" max="776" width="3.83203125" hidden="1" customWidth="1"/>
    <col min="777" max="777" width="3.33203125" hidden="1" customWidth="1"/>
    <col min="778" max="783" width="11.5" hidden="1" customWidth="1"/>
    <col min="784" max="784" width="5.33203125" hidden="1" customWidth="1"/>
    <col min="785" max="785" width="19.5" hidden="1" customWidth="1"/>
    <col min="786" max="786" width="3.33203125" hidden="1" customWidth="1"/>
    <col min="787" max="787" width="7" hidden="1" customWidth="1"/>
    <col min="788" max="791" width="11.5" hidden="1" customWidth="1"/>
    <col min="792" max="1031" width="11.5" hidden="1"/>
    <col min="1032" max="1032" width="3.83203125" hidden="1" customWidth="1"/>
    <col min="1033" max="1033" width="3.33203125" hidden="1" customWidth="1"/>
    <col min="1034" max="1039" width="11.5" hidden="1" customWidth="1"/>
    <col min="1040" max="1040" width="5.33203125" hidden="1" customWidth="1"/>
    <col min="1041" max="1041" width="19.5" hidden="1" customWidth="1"/>
    <col min="1042" max="1042" width="3.33203125" hidden="1" customWidth="1"/>
    <col min="1043" max="1043" width="7" hidden="1" customWidth="1"/>
    <col min="1044" max="1047" width="11.5" hidden="1" customWidth="1"/>
    <col min="1048" max="1287" width="11.5" hidden="1"/>
    <col min="1288" max="1288" width="3.83203125" hidden="1" customWidth="1"/>
    <col min="1289" max="1289" width="3.33203125" hidden="1" customWidth="1"/>
    <col min="1290" max="1295" width="11.5" hidden="1" customWidth="1"/>
    <col min="1296" max="1296" width="5.33203125" hidden="1" customWidth="1"/>
    <col min="1297" max="1297" width="19.5" hidden="1" customWidth="1"/>
    <col min="1298" max="1298" width="3.33203125" hidden="1" customWidth="1"/>
    <col min="1299" max="1299" width="7" hidden="1" customWidth="1"/>
    <col min="1300" max="1303" width="11.5" hidden="1" customWidth="1"/>
    <col min="1304" max="1543" width="11.5" hidden="1"/>
    <col min="1544" max="1544" width="3.83203125" hidden="1" customWidth="1"/>
    <col min="1545" max="1545" width="3.33203125" hidden="1" customWidth="1"/>
    <col min="1546" max="1551" width="11.5" hidden="1" customWidth="1"/>
    <col min="1552" max="1552" width="5.33203125" hidden="1" customWidth="1"/>
    <col min="1553" max="1553" width="19.5" hidden="1" customWidth="1"/>
    <col min="1554" max="1554" width="3.33203125" hidden="1" customWidth="1"/>
    <col min="1555" max="1555" width="7" hidden="1" customWidth="1"/>
    <col min="1556" max="1559" width="11.5" hidden="1" customWidth="1"/>
    <col min="1560" max="1799" width="11.5" hidden="1"/>
    <col min="1800" max="1800" width="3.83203125" hidden="1" customWidth="1"/>
    <col min="1801" max="1801" width="3.33203125" hidden="1" customWidth="1"/>
    <col min="1802" max="1807" width="11.5" hidden="1" customWidth="1"/>
    <col min="1808" max="1808" width="5.33203125" hidden="1" customWidth="1"/>
    <col min="1809" max="1809" width="19.5" hidden="1" customWidth="1"/>
    <col min="1810" max="1810" width="3.33203125" hidden="1" customWidth="1"/>
    <col min="1811" max="1811" width="7" hidden="1" customWidth="1"/>
    <col min="1812" max="1815" width="11.5" hidden="1" customWidth="1"/>
    <col min="1816" max="2055" width="11.5" hidden="1"/>
    <col min="2056" max="2056" width="3.83203125" hidden="1" customWidth="1"/>
    <col min="2057" max="2057" width="3.33203125" hidden="1" customWidth="1"/>
    <col min="2058" max="2063" width="11.5" hidden="1" customWidth="1"/>
    <col min="2064" max="2064" width="5.33203125" hidden="1" customWidth="1"/>
    <col min="2065" max="2065" width="19.5" hidden="1" customWidth="1"/>
    <col min="2066" max="2066" width="3.33203125" hidden="1" customWidth="1"/>
    <col min="2067" max="2067" width="7" hidden="1" customWidth="1"/>
    <col min="2068" max="2071" width="11.5" hidden="1" customWidth="1"/>
    <col min="2072" max="2311" width="11.5" hidden="1"/>
    <col min="2312" max="2312" width="3.83203125" hidden="1" customWidth="1"/>
    <col min="2313" max="2313" width="3.33203125" hidden="1" customWidth="1"/>
    <col min="2314" max="2319" width="11.5" hidden="1" customWidth="1"/>
    <col min="2320" max="2320" width="5.33203125" hidden="1" customWidth="1"/>
    <col min="2321" max="2321" width="19.5" hidden="1" customWidth="1"/>
    <col min="2322" max="2322" width="3.33203125" hidden="1" customWidth="1"/>
    <col min="2323" max="2323" width="7" hidden="1" customWidth="1"/>
    <col min="2324" max="2327" width="11.5" hidden="1" customWidth="1"/>
    <col min="2328" max="2567" width="11.5" hidden="1"/>
    <col min="2568" max="2568" width="3.83203125" hidden="1" customWidth="1"/>
    <col min="2569" max="2569" width="3.33203125" hidden="1" customWidth="1"/>
    <col min="2570" max="2575" width="11.5" hidden="1" customWidth="1"/>
    <col min="2576" max="2576" width="5.33203125" hidden="1" customWidth="1"/>
    <col min="2577" max="2577" width="19.5" hidden="1" customWidth="1"/>
    <col min="2578" max="2578" width="3.33203125" hidden="1" customWidth="1"/>
    <col min="2579" max="2579" width="7" hidden="1" customWidth="1"/>
    <col min="2580" max="2583" width="11.5" hidden="1" customWidth="1"/>
    <col min="2584" max="2823" width="11.5" hidden="1"/>
    <col min="2824" max="2824" width="3.83203125" hidden="1" customWidth="1"/>
    <col min="2825" max="2825" width="3.33203125" hidden="1" customWidth="1"/>
    <col min="2826" max="2831" width="11.5" hidden="1" customWidth="1"/>
    <col min="2832" max="2832" width="5.33203125" hidden="1" customWidth="1"/>
    <col min="2833" max="2833" width="19.5" hidden="1" customWidth="1"/>
    <col min="2834" max="2834" width="3.33203125" hidden="1" customWidth="1"/>
    <col min="2835" max="2835" width="7" hidden="1" customWidth="1"/>
    <col min="2836" max="2839" width="11.5" hidden="1" customWidth="1"/>
    <col min="2840" max="3079" width="11.5" hidden="1"/>
    <col min="3080" max="3080" width="3.83203125" hidden="1" customWidth="1"/>
    <col min="3081" max="3081" width="3.33203125" hidden="1" customWidth="1"/>
    <col min="3082" max="3087" width="11.5" hidden="1" customWidth="1"/>
    <col min="3088" max="3088" width="5.33203125" hidden="1" customWidth="1"/>
    <col min="3089" max="3089" width="19.5" hidden="1" customWidth="1"/>
    <col min="3090" max="3090" width="3.33203125" hidden="1" customWidth="1"/>
    <col min="3091" max="3091" width="7" hidden="1" customWidth="1"/>
    <col min="3092" max="3095" width="11.5" hidden="1" customWidth="1"/>
    <col min="3096" max="3335" width="11.5" hidden="1"/>
    <col min="3336" max="3336" width="3.83203125" hidden="1" customWidth="1"/>
    <col min="3337" max="3337" width="3.33203125" hidden="1" customWidth="1"/>
    <col min="3338" max="3343" width="11.5" hidden="1" customWidth="1"/>
    <col min="3344" max="3344" width="5.33203125" hidden="1" customWidth="1"/>
    <col min="3345" max="3345" width="19.5" hidden="1" customWidth="1"/>
    <col min="3346" max="3346" width="3.33203125" hidden="1" customWidth="1"/>
    <col min="3347" max="3347" width="7" hidden="1" customWidth="1"/>
    <col min="3348" max="3351" width="11.5" hidden="1" customWidth="1"/>
    <col min="3352" max="3591" width="11.5" hidden="1"/>
    <col min="3592" max="3592" width="3.83203125" hidden="1" customWidth="1"/>
    <col min="3593" max="3593" width="3.33203125" hidden="1" customWidth="1"/>
    <col min="3594" max="3599" width="11.5" hidden="1" customWidth="1"/>
    <col min="3600" max="3600" width="5.33203125" hidden="1" customWidth="1"/>
    <col min="3601" max="3601" width="19.5" hidden="1" customWidth="1"/>
    <col min="3602" max="3602" width="3.33203125" hidden="1" customWidth="1"/>
    <col min="3603" max="3603" width="7" hidden="1" customWidth="1"/>
    <col min="3604" max="3607" width="11.5" hidden="1" customWidth="1"/>
    <col min="3608" max="3847" width="11.5" hidden="1"/>
    <col min="3848" max="3848" width="3.83203125" hidden="1" customWidth="1"/>
    <col min="3849" max="3849" width="3.33203125" hidden="1" customWidth="1"/>
    <col min="3850" max="3855" width="11.5" hidden="1" customWidth="1"/>
    <col min="3856" max="3856" width="5.33203125" hidden="1" customWidth="1"/>
    <col min="3857" max="3857" width="19.5" hidden="1" customWidth="1"/>
    <col min="3858" max="3858" width="3.33203125" hidden="1" customWidth="1"/>
    <col min="3859" max="3859" width="7" hidden="1" customWidth="1"/>
    <col min="3860" max="3863" width="11.5" hidden="1" customWidth="1"/>
    <col min="3864" max="4103" width="11.5" hidden="1"/>
    <col min="4104" max="4104" width="3.83203125" hidden="1" customWidth="1"/>
    <col min="4105" max="4105" width="3.33203125" hidden="1" customWidth="1"/>
    <col min="4106" max="4111" width="11.5" hidden="1" customWidth="1"/>
    <col min="4112" max="4112" width="5.33203125" hidden="1" customWidth="1"/>
    <col min="4113" max="4113" width="19.5" hidden="1" customWidth="1"/>
    <col min="4114" max="4114" width="3.33203125" hidden="1" customWidth="1"/>
    <col min="4115" max="4115" width="7" hidden="1" customWidth="1"/>
    <col min="4116" max="4119" width="11.5" hidden="1" customWidth="1"/>
    <col min="4120" max="4359" width="11.5" hidden="1"/>
    <col min="4360" max="4360" width="3.83203125" hidden="1" customWidth="1"/>
    <col min="4361" max="4361" width="3.33203125" hidden="1" customWidth="1"/>
    <col min="4362" max="4367" width="11.5" hidden="1" customWidth="1"/>
    <col min="4368" max="4368" width="5.33203125" hidden="1" customWidth="1"/>
    <col min="4369" max="4369" width="19.5" hidden="1" customWidth="1"/>
    <col min="4370" max="4370" width="3.33203125" hidden="1" customWidth="1"/>
    <col min="4371" max="4371" width="7" hidden="1" customWidth="1"/>
    <col min="4372" max="4375" width="11.5" hidden="1" customWidth="1"/>
    <col min="4376" max="4615" width="11.5" hidden="1"/>
    <col min="4616" max="4616" width="3.83203125" hidden="1" customWidth="1"/>
    <col min="4617" max="4617" width="3.33203125" hidden="1" customWidth="1"/>
    <col min="4618" max="4623" width="11.5" hidden="1" customWidth="1"/>
    <col min="4624" max="4624" width="5.33203125" hidden="1" customWidth="1"/>
    <col min="4625" max="4625" width="19.5" hidden="1" customWidth="1"/>
    <col min="4626" max="4626" width="3.33203125" hidden="1" customWidth="1"/>
    <col min="4627" max="4627" width="7" hidden="1" customWidth="1"/>
    <col min="4628" max="4631" width="11.5" hidden="1" customWidth="1"/>
    <col min="4632" max="4871" width="11.5" hidden="1"/>
    <col min="4872" max="4872" width="3.83203125" hidden="1" customWidth="1"/>
    <col min="4873" max="4873" width="3.33203125" hidden="1" customWidth="1"/>
    <col min="4874" max="4879" width="11.5" hidden="1" customWidth="1"/>
    <col min="4880" max="4880" width="5.33203125" hidden="1" customWidth="1"/>
    <col min="4881" max="4881" width="19.5" hidden="1" customWidth="1"/>
    <col min="4882" max="4882" width="3.33203125" hidden="1" customWidth="1"/>
    <col min="4883" max="4883" width="7" hidden="1" customWidth="1"/>
    <col min="4884" max="4887" width="11.5" hidden="1" customWidth="1"/>
    <col min="4888" max="5127" width="11.5" hidden="1"/>
    <col min="5128" max="5128" width="3.83203125" hidden="1" customWidth="1"/>
    <col min="5129" max="5129" width="3.33203125" hidden="1" customWidth="1"/>
    <col min="5130" max="5135" width="11.5" hidden="1" customWidth="1"/>
    <col min="5136" max="5136" width="5.33203125" hidden="1" customWidth="1"/>
    <col min="5137" max="5137" width="19.5" hidden="1" customWidth="1"/>
    <col min="5138" max="5138" width="3.33203125" hidden="1" customWidth="1"/>
    <col min="5139" max="5139" width="7" hidden="1" customWidth="1"/>
    <col min="5140" max="5143" width="11.5" hidden="1" customWidth="1"/>
    <col min="5144" max="5383" width="11.5" hidden="1"/>
    <col min="5384" max="5384" width="3.83203125" hidden="1" customWidth="1"/>
    <col min="5385" max="5385" width="3.33203125" hidden="1" customWidth="1"/>
    <col min="5386" max="5391" width="11.5" hidden="1" customWidth="1"/>
    <col min="5392" max="5392" width="5.33203125" hidden="1" customWidth="1"/>
    <col min="5393" max="5393" width="19.5" hidden="1" customWidth="1"/>
    <col min="5394" max="5394" width="3.33203125" hidden="1" customWidth="1"/>
    <col min="5395" max="5395" width="7" hidden="1" customWidth="1"/>
    <col min="5396" max="5399" width="11.5" hidden="1" customWidth="1"/>
    <col min="5400" max="5639" width="11.5" hidden="1"/>
    <col min="5640" max="5640" width="3.83203125" hidden="1" customWidth="1"/>
    <col min="5641" max="5641" width="3.33203125" hidden="1" customWidth="1"/>
    <col min="5642" max="5647" width="11.5" hidden="1" customWidth="1"/>
    <col min="5648" max="5648" width="5.33203125" hidden="1" customWidth="1"/>
    <col min="5649" max="5649" width="19.5" hidden="1" customWidth="1"/>
    <col min="5650" max="5650" width="3.33203125" hidden="1" customWidth="1"/>
    <col min="5651" max="5651" width="7" hidden="1" customWidth="1"/>
    <col min="5652" max="5655" width="11.5" hidden="1" customWidth="1"/>
    <col min="5656" max="5895" width="11.5" hidden="1"/>
    <col min="5896" max="5896" width="3.83203125" hidden="1" customWidth="1"/>
    <col min="5897" max="5897" width="3.33203125" hidden="1" customWidth="1"/>
    <col min="5898" max="5903" width="11.5" hidden="1" customWidth="1"/>
    <col min="5904" max="5904" width="5.33203125" hidden="1" customWidth="1"/>
    <col min="5905" max="5905" width="19.5" hidden="1" customWidth="1"/>
    <col min="5906" max="5906" width="3.33203125" hidden="1" customWidth="1"/>
    <col min="5907" max="5907" width="7" hidden="1" customWidth="1"/>
    <col min="5908" max="5911" width="11.5" hidden="1" customWidth="1"/>
    <col min="5912" max="6151" width="11.5" hidden="1"/>
    <col min="6152" max="6152" width="3.83203125" hidden="1" customWidth="1"/>
    <col min="6153" max="6153" width="3.33203125" hidden="1" customWidth="1"/>
    <col min="6154" max="6159" width="11.5" hidden="1" customWidth="1"/>
    <col min="6160" max="6160" width="5.33203125" hidden="1" customWidth="1"/>
    <col min="6161" max="6161" width="19.5" hidden="1" customWidth="1"/>
    <col min="6162" max="6162" width="3.33203125" hidden="1" customWidth="1"/>
    <col min="6163" max="6163" width="7" hidden="1" customWidth="1"/>
    <col min="6164" max="6167" width="11.5" hidden="1" customWidth="1"/>
    <col min="6168" max="6407" width="11.5" hidden="1"/>
    <col min="6408" max="6408" width="3.83203125" hidden="1" customWidth="1"/>
    <col min="6409" max="6409" width="3.33203125" hidden="1" customWidth="1"/>
    <col min="6410" max="6415" width="11.5" hidden="1" customWidth="1"/>
    <col min="6416" max="6416" width="5.33203125" hidden="1" customWidth="1"/>
    <col min="6417" max="6417" width="19.5" hidden="1" customWidth="1"/>
    <col min="6418" max="6418" width="3.33203125" hidden="1" customWidth="1"/>
    <col min="6419" max="6419" width="7" hidden="1" customWidth="1"/>
    <col min="6420" max="6423" width="11.5" hidden="1" customWidth="1"/>
    <col min="6424" max="6663" width="11.5" hidden="1"/>
    <col min="6664" max="6664" width="3.83203125" hidden="1" customWidth="1"/>
    <col min="6665" max="6665" width="3.33203125" hidden="1" customWidth="1"/>
    <col min="6666" max="6671" width="11.5" hidden="1" customWidth="1"/>
    <col min="6672" max="6672" width="5.33203125" hidden="1" customWidth="1"/>
    <col min="6673" max="6673" width="19.5" hidden="1" customWidth="1"/>
    <col min="6674" max="6674" width="3.33203125" hidden="1" customWidth="1"/>
    <col min="6675" max="6675" width="7" hidden="1" customWidth="1"/>
    <col min="6676" max="6679" width="11.5" hidden="1" customWidth="1"/>
    <col min="6680" max="6919" width="11.5" hidden="1"/>
    <col min="6920" max="6920" width="3.83203125" hidden="1" customWidth="1"/>
    <col min="6921" max="6921" width="3.33203125" hidden="1" customWidth="1"/>
    <col min="6922" max="6927" width="11.5" hidden="1" customWidth="1"/>
    <col min="6928" max="6928" width="5.33203125" hidden="1" customWidth="1"/>
    <col min="6929" max="6929" width="19.5" hidden="1" customWidth="1"/>
    <col min="6930" max="6930" width="3.33203125" hidden="1" customWidth="1"/>
    <col min="6931" max="6931" width="7" hidden="1" customWidth="1"/>
    <col min="6932" max="6935" width="11.5" hidden="1" customWidth="1"/>
    <col min="6936" max="7175" width="11.5" hidden="1"/>
    <col min="7176" max="7176" width="3.83203125" hidden="1" customWidth="1"/>
    <col min="7177" max="7177" width="3.33203125" hidden="1" customWidth="1"/>
    <col min="7178" max="7183" width="11.5" hidden="1" customWidth="1"/>
    <col min="7184" max="7184" width="5.33203125" hidden="1" customWidth="1"/>
    <col min="7185" max="7185" width="19.5" hidden="1" customWidth="1"/>
    <col min="7186" max="7186" width="3.33203125" hidden="1" customWidth="1"/>
    <col min="7187" max="7187" width="7" hidden="1" customWidth="1"/>
    <col min="7188" max="7191" width="11.5" hidden="1" customWidth="1"/>
    <col min="7192" max="7431" width="11.5" hidden="1"/>
    <col min="7432" max="7432" width="3.83203125" hidden="1" customWidth="1"/>
    <col min="7433" max="7433" width="3.33203125" hidden="1" customWidth="1"/>
    <col min="7434" max="7439" width="11.5" hidden="1" customWidth="1"/>
    <col min="7440" max="7440" width="5.33203125" hidden="1" customWidth="1"/>
    <col min="7441" max="7441" width="19.5" hidden="1" customWidth="1"/>
    <col min="7442" max="7442" width="3.33203125" hidden="1" customWidth="1"/>
    <col min="7443" max="7443" width="7" hidden="1" customWidth="1"/>
    <col min="7444" max="7447" width="11.5" hidden="1" customWidth="1"/>
    <col min="7448" max="7687" width="11.5" hidden="1"/>
    <col min="7688" max="7688" width="3.83203125" hidden="1" customWidth="1"/>
    <col min="7689" max="7689" width="3.33203125" hidden="1" customWidth="1"/>
    <col min="7690" max="7695" width="11.5" hidden="1" customWidth="1"/>
    <col min="7696" max="7696" width="5.33203125" hidden="1" customWidth="1"/>
    <col min="7697" max="7697" width="19.5" hidden="1" customWidth="1"/>
    <col min="7698" max="7698" width="3.33203125" hidden="1" customWidth="1"/>
    <col min="7699" max="7699" width="7" hidden="1" customWidth="1"/>
    <col min="7700" max="7703" width="11.5" hidden="1" customWidth="1"/>
    <col min="7704" max="7943" width="11.5" hidden="1"/>
    <col min="7944" max="7944" width="3.83203125" hidden="1" customWidth="1"/>
    <col min="7945" max="7945" width="3.33203125" hidden="1" customWidth="1"/>
    <col min="7946" max="7951" width="11.5" hidden="1" customWidth="1"/>
    <col min="7952" max="7952" width="5.33203125" hidden="1" customWidth="1"/>
    <col min="7953" max="7953" width="19.5" hidden="1" customWidth="1"/>
    <col min="7954" max="7954" width="3.33203125" hidden="1" customWidth="1"/>
    <col min="7955" max="7955" width="7" hidden="1" customWidth="1"/>
    <col min="7956" max="7959" width="11.5" hidden="1" customWidth="1"/>
    <col min="7960" max="8199" width="11.5" hidden="1"/>
    <col min="8200" max="8200" width="3.83203125" hidden="1" customWidth="1"/>
    <col min="8201" max="8201" width="3.33203125" hidden="1" customWidth="1"/>
    <col min="8202" max="8207" width="11.5" hidden="1" customWidth="1"/>
    <col min="8208" max="8208" width="5.33203125" hidden="1" customWidth="1"/>
    <col min="8209" max="8209" width="19.5" hidden="1" customWidth="1"/>
    <col min="8210" max="8210" width="3.33203125" hidden="1" customWidth="1"/>
    <col min="8211" max="8211" width="7" hidden="1" customWidth="1"/>
    <col min="8212" max="8215" width="11.5" hidden="1" customWidth="1"/>
    <col min="8216" max="8455" width="11.5" hidden="1"/>
    <col min="8456" max="8456" width="3.83203125" hidden="1" customWidth="1"/>
    <col min="8457" max="8457" width="3.33203125" hidden="1" customWidth="1"/>
    <col min="8458" max="8463" width="11.5" hidden="1" customWidth="1"/>
    <col min="8464" max="8464" width="5.33203125" hidden="1" customWidth="1"/>
    <col min="8465" max="8465" width="19.5" hidden="1" customWidth="1"/>
    <col min="8466" max="8466" width="3.33203125" hidden="1" customWidth="1"/>
    <col min="8467" max="8467" width="7" hidden="1" customWidth="1"/>
    <col min="8468" max="8471" width="11.5" hidden="1" customWidth="1"/>
    <col min="8472" max="8711" width="11.5" hidden="1"/>
    <col min="8712" max="8712" width="3.83203125" hidden="1" customWidth="1"/>
    <col min="8713" max="8713" width="3.33203125" hidden="1" customWidth="1"/>
    <col min="8714" max="8719" width="11.5" hidden="1" customWidth="1"/>
    <col min="8720" max="8720" width="5.33203125" hidden="1" customWidth="1"/>
    <col min="8721" max="8721" width="19.5" hidden="1" customWidth="1"/>
    <col min="8722" max="8722" width="3.33203125" hidden="1" customWidth="1"/>
    <col min="8723" max="8723" width="7" hidden="1" customWidth="1"/>
    <col min="8724" max="8727" width="11.5" hidden="1" customWidth="1"/>
    <col min="8728" max="8967" width="11.5" hidden="1"/>
    <col min="8968" max="8968" width="3.83203125" hidden="1" customWidth="1"/>
    <col min="8969" max="8969" width="3.33203125" hidden="1" customWidth="1"/>
    <col min="8970" max="8975" width="11.5" hidden="1" customWidth="1"/>
    <col min="8976" max="8976" width="5.33203125" hidden="1" customWidth="1"/>
    <col min="8977" max="8977" width="19.5" hidden="1" customWidth="1"/>
    <col min="8978" max="8978" width="3.33203125" hidden="1" customWidth="1"/>
    <col min="8979" max="8979" width="7" hidden="1" customWidth="1"/>
    <col min="8980" max="8983" width="11.5" hidden="1" customWidth="1"/>
    <col min="8984" max="9223" width="11.5" hidden="1"/>
    <col min="9224" max="9224" width="3.83203125" hidden="1" customWidth="1"/>
    <col min="9225" max="9225" width="3.33203125" hidden="1" customWidth="1"/>
    <col min="9226" max="9231" width="11.5" hidden="1" customWidth="1"/>
    <col min="9232" max="9232" width="5.33203125" hidden="1" customWidth="1"/>
    <col min="9233" max="9233" width="19.5" hidden="1" customWidth="1"/>
    <col min="9234" max="9234" width="3.33203125" hidden="1" customWidth="1"/>
    <col min="9235" max="9235" width="7" hidden="1" customWidth="1"/>
    <col min="9236" max="9239" width="11.5" hidden="1" customWidth="1"/>
    <col min="9240" max="9479" width="11.5" hidden="1"/>
    <col min="9480" max="9480" width="3.83203125" hidden="1" customWidth="1"/>
    <col min="9481" max="9481" width="3.33203125" hidden="1" customWidth="1"/>
    <col min="9482" max="9487" width="11.5" hidden="1" customWidth="1"/>
    <col min="9488" max="9488" width="5.33203125" hidden="1" customWidth="1"/>
    <col min="9489" max="9489" width="19.5" hidden="1" customWidth="1"/>
    <col min="9490" max="9490" width="3.33203125" hidden="1" customWidth="1"/>
    <col min="9491" max="9491" width="7" hidden="1" customWidth="1"/>
    <col min="9492" max="9495" width="11.5" hidden="1" customWidth="1"/>
    <col min="9496" max="9735" width="11.5" hidden="1"/>
    <col min="9736" max="9736" width="3.83203125" hidden="1" customWidth="1"/>
    <col min="9737" max="9737" width="3.33203125" hidden="1" customWidth="1"/>
    <col min="9738" max="9743" width="11.5" hidden="1" customWidth="1"/>
    <col min="9744" max="9744" width="5.33203125" hidden="1" customWidth="1"/>
    <col min="9745" max="9745" width="19.5" hidden="1" customWidth="1"/>
    <col min="9746" max="9746" width="3.33203125" hidden="1" customWidth="1"/>
    <col min="9747" max="9747" width="7" hidden="1" customWidth="1"/>
    <col min="9748" max="9751" width="11.5" hidden="1" customWidth="1"/>
    <col min="9752" max="9991" width="11.5" hidden="1"/>
    <col min="9992" max="9992" width="3.83203125" hidden="1" customWidth="1"/>
    <col min="9993" max="9993" width="3.33203125" hidden="1" customWidth="1"/>
    <col min="9994" max="9999" width="11.5" hidden="1" customWidth="1"/>
    <col min="10000" max="10000" width="5.33203125" hidden="1" customWidth="1"/>
    <col min="10001" max="10001" width="19.5" hidden="1" customWidth="1"/>
    <col min="10002" max="10002" width="3.33203125" hidden="1" customWidth="1"/>
    <col min="10003" max="10003" width="7" hidden="1" customWidth="1"/>
    <col min="10004" max="10007" width="11.5" hidden="1" customWidth="1"/>
    <col min="10008" max="10247" width="11.5" hidden="1"/>
    <col min="10248" max="10248" width="3.83203125" hidden="1" customWidth="1"/>
    <col min="10249" max="10249" width="3.33203125" hidden="1" customWidth="1"/>
    <col min="10250" max="10255" width="11.5" hidden="1" customWidth="1"/>
    <col min="10256" max="10256" width="5.33203125" hidden="1" customWidth="1"/>
    <col min="10257" max="10257" width="19.5" hidden="1" customWidth="1"/>
    <col min="10258" max="10258" width="3.33203125" hidden="1" customWidth="1"/>
    <col min="10259" max="10259" width="7" hidden="1" customWidth="1"/>
    <col min="10260" max="10263" width="11.5" hidden="1" customWidth="1"/>
    <col min="10264" max="10503" width="11.5" hidden="1"/>
    <col min="10504" max="10504" width="3.83203125" hidden="1" customWidth="1"/>
    <col min="10505" max="10505" width="3.33203125" hidden="1" customWidth="1"/>
    <col min="10506" max="10511" width="11.5" hidden="1" customWidth="1"/>
    <col min="10512" max="10512" width="5.33203125" hidden="1" customWidth="1"/>
    <col min="10513" max="10513" width="19.5" hidden="1" customWidth="1"/>
    <col min="10514" max="10514" width="3.33203125" hidden="1" customWidth="1"/>
    <col min="10515" max="10515" width="7" hidden="1" customWidth="1"/>
    <col min="10516" max="10519" width="11.5" hidden="1" customWidth="1"/>
    <col min="10520" max="10759" width="11.5" hidden="1"/>
    <col min="10760" max="10760" width="3.83203125" hidden="1" customWidth="1"/>
    <col min="10761" max="10761" width="3.33203125" hidden="1" customWidth="1"/>
    <col min="10762" max="10767" width="11.5" hidden="1" customWidth="1"/>
    <col min="10768" max="10768" width="5.33203125" hidden="1" customWidth="1"/>
    <col min="10769" max="10769" width="19.5" hidden="1" customWidth="1"/>
    <col min="10770" max="10770" width="3.33203125" hidden="1" customWidth="1"/>
    <col min="10771" max="10771" width="7" hidden="1" customWidth="1"/>
    <col min="10772" max="10775" width="11.5" hidden="1" customWidth="1"/>
    <col min="10776" max="11015" width="11.5" hidden="1"/>
    <col min="11016" max="11016" width="3.83203125" hidden="1" customWidth="1"/>
    <col min="11017" max="11017" width="3.33203125" hidden="1" customWidth="1"/>
    <col min="11018" max="11023" width="11.5" hidden="1" customWidth="1"/>
    <col min="11024" max="11024" width="5.33203125" hidden="1" customWidth="1"/>
    <col min="11025" max="11025" width="19.5" hidden="1" customWidth="1"/>
    <col min="11026" max="11026" width="3.33203125" hidden="1" customWidth="1"/>
    <col min="11027" max="11027" width="7" hidden="1" customWidth="1"/>
    <col min="11028" max="11031" width="11.5" hidden="1" customWidth="1"/>
    <col min="11032" max="11271" width="11.5" hidden="1"/>
    <col min="11272" max="11272" width="3.83203125" hidden="1" customWidth="1"/>
    <col min="11273" max="11273" width="3.33203125" hidden="1" customWidth="1"/>
    <col min="11274" max="11279" width="11.5" hidden="1" customWidth="1"/>
    <col min="11280" max="11280" width="5.33203125" hidden="1" customWidth="1"/>
    <col min="11281" max="11281" width="19.5" hidden="1" customWidth="1"/>
    <col min="11282" max="11282" width="3.33203125" hidden="1" customWidth="1"/>
    <col min="11283" max="11283" width="7" hidden="1" customWidth="1"/>
    <col min="11284" max="11287" width="11.5" hidden="1" customWidth="1"/>
    <col min="11288" max="11527" width="11.5" hidden="1"/>
    <col min="11528" max="11528" width="3.83203125" hidden="1" customWidth="1"/>
    <col min="11529" max="11529" width="3.33203125" hidden="1" customWidth="1"/>
    <col min="11530" max="11535" width="11.5" hidden="1" customWidth="1"/>
    <col min="11536" max="11536" width="5.33203125" hidden="1" customWidth="1"/>
    <col min="11537" max="11537" width="19.5" hidden="1" customWidth="1"/>
    <col min="11538" max="11538" width="3.33203125" hidden="1" customWidth="1"/>
    <col min="11539" max="11539" width="7" hidden="1" customWidth="1"/>
    <col min="11540" max="11543" width="11.5" hidden="1" customWidth="1"/>
    <col min="11544" max="11783" width="11.5" hidden="1"/>
    <col min="11784" max="11784" width="3.83203125" hidden="1" customWidth="1"/>
    <col min="11785" max="11785" width="3.33203125" hidden="1" customWidth="1"/>
    <col min="11786" max="11791" width="11.5" hidden="1" customWidth="1"/>
    <col min="11792" max="11792" width="5.33203125" hidden="1" customWidth="1"/>
    <col min="11793" max="11793" width="19.5" hidden="1" customWidth="1"/>
    <col min="11794" max="11794" width="3.33203125" hidden="1" customWidth="1"/>
    <col min="11795" max="11795" width="7" hidden="1" customWidth="1"/>
    <col min="11796" max="11799" width="11.5" hidden="1" customWidth="1"/>
    <col min="11800" max="12039" width="11.5" hidden="1"/>
    <col min="12040" max="12040" width="3.83203125" hidden="1" customWidth="1"/>
    <col min="12041" max="12041" width="3.33203125" hidden="1" customWidth="1"/>
    <col min="12042" max="12047" width="11.5" hidden="1" customWidth="1"/>
    <col min="12048" max="12048" width="5.33203125" hidden="1" customWidth="1"/>
    <col min="12049" max="12049" width="19.5" hidden="1" customWidth="1"/>
    <col min="12050" max="12050" width="3.33203125" hidden="1" customWidth="1"/>
    <col min="12051" max="12051" width="7" hidden="1" customWidth="1"/>
    <col min="12052" max="12055" width="11.5" hidden="1" customWidth="1"/>
    <col min="12056" max="12295" width="11.5" hidden="1"/>
    <col min="12296" max="12296" width="3.83203125" hidden="1" customWidth="1"/>
    <col min="12297" max="12297" width="3.33203125" hidden="1" customWidth="1"/>
    <col min="12298" max="12303" width="11.5" hidden="1" customWidth="1"/>
    <col min="12304" max="12304" width="5.33203125" hidden="1" customWidth="1"/>
    <col min="12305" max="12305" width="19.5" hidden="1" customWidth="1"/>
    <col min="12306" max="12306" width="3.33203125" hidden="1" customWidth="1"/>
    <col min="12307" max="12307" width="7" hidden="1" customWidth="1"/>
    <col min="12308" max="12311" width="11.5" hidden="1" customWidth="1"/>
    <col min="12312" max="12551" width="11.5" hidden="1"/>
    <col min="12552" max="12552" width="3.83203125" hidden="1" customWidth="1"/>
    <col min="12553" max="12553" width="3.33203125" hidden="1" customWidth="1"/>
    <col min="12554" max="12559" width="11.5" hidden="1" customWidth="1"/>
    <col min="12560" max="12560" width="5.33203125" hidden="1" customWidth="1"/>
    <col min="12561" max="12561" width="19.5" hidden="1" customWidth="1"/>
    <col min="12562" max="12562" width="3.33203125" hidden="1" customWidth="1"/>
    <col min="12563" max="12563" width="7" hidden="1" customWidth="1"/>
    <col min="12564" max="12567" width="11.5" hidden="1" customWidth="1"/>
    <col min="12568" max="12807" width="11.5" hidden="1"/>
    <col min="12808" max="12808" width="3.83203125" hidden="1" customWidth="1"/>
    <col min="12809" max="12809" width="3.33203125" hidden="1" customWidth="1"/>
    <col min="12810" max="12815" width="11.5" hidden="1" customWidth="1"/>
    <col min="12816" max="12816" width="5.33203125" hidden="1" customWidth="1"/>
    <col min="12817" max="12817" width="19.5" hidden="1" customWidth="1"/>
    <col min="12818" max="12818" width="3.33203125" hidden="1" customWidth="1"/>
    <col min="12819" max="12819" width="7" hidden="1" customWidth="1"/>
    <col min="12820" max="12823" width="11.5" hidden="1" customWidth="1"/>
    <col min="12824" max="13063" width="11.5" hidden="1"/>
    <col min="13064" max="13064" width="3.83203125" hidden="1" customWidth="1"/>
    <col min="13065" max="13065" width="3.33203125" hidden="1" customWidth="1"/>
    <col min="13066" max="13071" width="11.5" hidden="1" customWidth="1"/>
    <col min="13072" max="13072" width="5.33203125" hidden="1" customWidth="1"/>
    <col min="13073" max="13073" width="19.5" hidden="1" customWidth="1"/>
    <col min="13074" max="13074" width="3.33203125" hidden="1" customWidth="1"/>
    <col min="13075" max="13075" width="7" hidden="1" customWidth="1"/>
    <col min="13076" max="13079" width="11.5" hidden="1" customWidth="1"/>
    <col min="13080" max="13319" width="11.5" hidden="1"/>
    <col min="13320" max="13320" width="3.83203125" hidden="1" customWidth="1"/>
    <col min="13321" max="13321" width="3.33203125" hidden="1" customWidth="1"/>
    <col min="13322" max="13327" width="11.5" hidden="1" customWidth="1"/>
    <col min="13328" max="13328" width="5.33203125" hidden="1" customWidth="1"/>
    <col min="13329" max="13329" width="19.5" hidden="1" customWidth="1"/>
    <col min="13330" max="13330" width="3.33203125" hidden="1" customWidth="1"/>
    <col min="13331" max="13331" width="7" hidden="1" customWidth="1"/>
    <col min="13332" max="13335" width="11.5" hidden="1" customWidth="1"/>
    <col min="13336" max="13575" width="11.5" hidden="1"/>
    <col min="13576" max="13576" width="3.83203125" hidden="1" customWidth="1"/>
    <col min="13577" max="13577" width="3.33203125" hidden="1" customWidth="1"/>
    <col min="13578" max="13583" width="11.5" hidden="1" customWidth="1"/>
    <col min="13584" max="13584" width="5.33203125" hidden="1" customWidth="1"/>
    <col min="13585" max="13585" width="19.5" hidden="1" customWidth="1"/>
    <col min="13586" max="13586" width="3.33203125" hidden="1" customWidth="1"/>
    <col min="13587" max="13587" width="7" hidden="1" customWidth="1"/>
    <col min="13588" max="13591" width="11.5" hidden="1" customWidth="1"/>
    <col min="13592" max="13831" width="11.5" hidden="1"/>
    <col min="13832" max="13832" width="3.83203125" hidden="1" customWidth="1"/>
    <col min="13833" max="13833" width="3.33203125" hidden="1" customWidth="1"/>
    <col min="13834" max="13839" width="11.5" hidden="1" customWidth="1"/>
    <col min="13840" max="13840" width="5.33203125" hidden="1" customWidth="1"/>
    <col min="13841" max="13841" width="19.5" hidden="1" customWidth="1"/>
    <col min="13842" max="13842" width="3.33203125" hidden="1" customWidth="1"/>
    <col min="13843" max="13843" width="7" hidden="1" customWidth="1"/>
    <col min="13844" max="13847" width="11.5" hidden="1" customWidth="1"/>
    <col min="13848" max="14087" width="11.5" hidden="1"/>
    <col min="14088" max="14088" width="3.83203125" hidden="1" customWidth="1"/>
    <col min="14089" max="14089" width="3.33203125" hidden="1" customWidth="1"/>
    <col min="14090" max="14095" width="11.5" hidden="1" customWidth="1"/>
    <col min="14096" max="14096" width="5.33203125" hidden="1" customWidth="1"/>
    <col min="14097" max="14097" width="19.5" hidden="1" customWidth="1"/>
    <col min="14098" max="14098" width="3.33203125" hidden="1" customWidth="1"/>
    <col min="14099" max="14099" width="7" hidden="1" customWidth="1"/>
    <col min="14100" max="14103" width="11.5" hidden="1" customWidth="1"/>
    <col min="14104" max="14343" width="11.5" hidden="1"/>
    <col min="14344" max="14344" width="3.83203125" hidden="1" customWidth="1"/>
    <col min="14345" max="14345" width="3.33203125" hidden="1" customWidth="1"/>
    <col min="14346" max="14351" width="11.5" hidden="1" customWidth="1"/>
    <col min="14352" max="14352" width="5.33203125" hidden="1" customWidth="1"/>
    <col min="14353" max="14353" width="19.5" hidden="1" customWidth="1"/>
    <col min="14354" max="14354" width="3.33203125" hidden="1" customWidth="1"/>
    <col min="14355" max="14355" width="7" hidden="1" customWidth="1"/>
    <col min="14356" max="14359" width="11.5" hidden="1" customWidth="1"/>
    <col min="14360" max="14599" width="11.5" hidden="1"/>
    <col min="14600" max="14600" width="3.83203125" hidden="1" customWidth="1"/>
    <col min="14601" max="14601" width="3.33203125" hidden="1" customWidth="1"/>
    <col min="14602" max="14607" width="11.5" hidden="1" customWidth="1"/>
    <col min="14608" max="14608" width="5.33203125" hidden="1" customWidth="1"/>
    <col min="14609" max="14609" width="19.5" hidden="1" customWidth="1"/>
    <col min="14610" max="14610" width="3.33203125" hidden="1" customWidth="1"/>
    <col min="14611" max="14611" width="7" hidden="1" customWidth="1"/>
    <col min="14612" max="14615" width="11.5" hidden="1" customWidth="1"/>
    <col min="14616" max="14855" width="11.5" hidden="1"/>
    <col min="14856" max="14856" width="3.83203125" hidden="1" customWidth="1"/>
    <col min="14857" max="14857" width="3.33203125" hidden="1" customWidth="1"/>
    <col min="14858" max="14863" width="11.5" hidden="1" customWidth="1"/>
    <col min="14864" max="14864" width="5.33203125" hidden="1" customWidth="1"/>
    <col min="14865" max="14865" width="19.5" hidden="1" customWidth="1"/>
    <col min="14866" max="14866" width="3.33203125" hidden="1" customWidth="1"/>
    <col min="14867" max="14867" width="7" hidden="1" customWidth="1"/>
    <col min="14868" max="14871" width="11.5" hidden="1" customWidth="1"/>
    <col min="14872" max="15111" width="11.5" hidden="1"/>
    <col min="15112" max="15112" width="3.83203125" hidden="1" customWidth="1"/>
    <col min="15113" max="15113" width="3.33203125" hidden="1" customWidth="1"/>
    <col min="15114" max="15119" width="11.5" hidden="1" customWidth="1"/>
    <col min="15120" max="15120" width="5.33203125" hidden="1" customWidth="1"/>
    <col min="15121" max="15121" width="19.5" hidden="1" customWidth="1"/>
    <col min="15122" max="15122" width="3.33203125" hidden="1" customWidth="1"/>
    <col min="15123" max="15123" width="7" hidden="1" customWidth="1"/>
    <col min="15124" max="15127" width="11.5" hidden="1" customWidth="1"/>
    <col min="15128" max="15367" width="11.5" hidden="1"/>
    <col min="15368" max="15368" width="3.83203125" hidden="1" customWidth="1"/>
    <col min="15369" max="15369" width="3.33203125" hidden="1" customWidth="1"/>
    <col min="15370" max="15375" width="11.5" hidden="1" customWidth="1"/>
    <col min="15376" max="15376" width="5.33203125" hidden="1" customWidth="1"/>
    <col min="15377" max="15377" width="19.5" hidden="1" customWidth="1"/>
    <col min="15378" max="15378" width="3.33203125" hidden="1" customWidth="1"/>
    <col min="15379" max="15379" width="7" hidden="1" customWidth="1"/>
    <col min="15380" max="15383" width="11.5" hidden="1" customWidth="1"/>
    <col min="15384" max="15623" width="11.5" hidden="1"/>
    <col min="15624" max="15624" width="3.83203125" hidden="1" customWidth="1"/>
    <col min="15625" max="15625" width="3.33203125" hidden="1" customWidth="1"/>
    <col min="15626" max="15631" width="11.5" hidden="1" customWidth="1"/>
    <col min="15632" max="15632" width="5.33203125" hidden="1" customWidth="1"/>
    <col min="15633" max="15633" width="19.5" hidden="1" customWidth="1"/>
    <col min="15634" max="15634" width="3.33203125" hidden="1" customWidth="1"/>
    <col min="15635" max="15635" width="7" hidden="1" customWidth="1"/>
    <col min="15636" max="15639" width="11.5" hidden="1" customWidth="1"/>
    <col min="15640" max="15879" width="11.5" hidden="1"/>
    <col min="15880" max="15880" width="3.83203125" hidden="1" customWidth="1"/>
    <col min="15881" max="15881" width="3.33203125" hidden="1" customWidth="1"/>
    <col min="15882" max="15887" width="11.5" hidden="1" customWidth="1"/>
    <col min="15888" max="15888" width="5.33203125" hidden="1" customWidth="1"/>
    <col min="15889" max="15889" width="19.5" hidden="1" customWidth="1"/>
    <col min="15890" max="15890" width="3.33203125" hidden="1" customWidth="1"/>
    <col min="15891" max="15891" width="7" hidden="1" customWidth="1"/>
    <col min="15892" max="15895" width="11.5" hidden="1" customWidth="1"/>
    <col min="15896" max="16135" width="11.5" hidden="1"/>
    <col min="16136" max="16136" width="3.83203125" hidden="1" customWidth="1"/>
    <col min="16137" max="16137" width="3.33203125" hidden="1" customWidth="1"/>
    <col min="16138" max="16143" width="11.5" hidden="1" customWidth="1"/>
    <col min="16144" max="16144" width="5.33203125" hidden="1" customWidth="1"/>
    <col min="16145" max="16145" width="19.5" hidden="1" customWidth="1"/>
    <col min="16146" max="16146" width="3.33203125" hidden="1" customWidth="1"/>
    <col min="16147" max="16147" width="7" hidden="1" customWidth="1"/>
    <col min="16148" max="16151" width="11.5" hidden="1" customWidth="1"/>
    <col min="16152" max="16384" width="11.5" hidden="1"/>
  </cols>
  <sheetData>
    <row r="1" spans="2:18" ht="15" customHeight="1"/>
    <row r="2" spans="2:18" ht="15" customHeight="1">
      <c r="Q2" s="52" t="s">
        <v>87</v>
      </c>
    </row>
    <row r="3" spans="2:18" ht="15" customHeight="1">
      <c r="Q3" s="52"/>
    </row>
    <row r="4" spans="2:18" ht="12" hidden="1" customHeight="1"/>
    <row r="5" spans="2:18" ht="15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 t="s">
        <v>88</v>
      </c>
      <c r="O5" s="203">
        <f ca="1">TODAY()</f>
        <v>42788</v>
      </c>
      <c r="P5" s="203"/>
      <c r="Q5" s="203"/>
      <c r="R5" s="62"/>
    </row>
    <row r="6" spans="2:18" ht="11.25" customHeight="1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2"/>
    </row>
    <row r="7" spans="2:18" ht="23.25" customHeight="1">
      <c r="B7" s="201" t="str">
        <f>IF(COTIZADOR!F300="","",COTIZADOR!F300)</f>
        <v/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</row>
    <row r="8" spans="2:18" ht="11.2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  <c r="R8" s="62"/>
    </row>
    <row r="9" spans="2:18" ht="18">
      <c r="B9" s="197" t="s">
        <v>103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2:18" ht="8" customHeight="1"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2:18" ht="15" customHeight="1">
      <c r="B11" s="67"/>
      <c r="C11" s="68" t="s">
        <v>49</v>
      </c>
      <c r="D11" s="68"/>
      <c r="E11" s="68"/>
      <c r="F11" s="195" t="s">
        <v>89</v>
      </c>
      <c r="G11" s="195"/>
      <c r="H11" s="195"/>
      <c r="I11" s="195" t="s">
        <v>90</v>
      </c>
      <c r="J11" s="195"/>
      <c r="K11" s="195" t="s">
        <v>73</v>
      </c>
      <c r="L11" s="195"/>
      <c r="M11" s="195"/>
      <c r="N11" s="195" t="s">
        <v>38</v>
      </c>
      <c r="O11" s="195"/>
      <c r="P11" s="68"/>
      <c r="Q11" s="69" t="s">
        <v>91</v>
      </c>
      <c r="R11" s="70"/>
    </row>
    <row r="12" spans="2:18" ht="15" customHeight="1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70"/>
    </row>
    <row r="13" spans="2:18" ht="15" customHeight="1">
      <c r="B13" s="67"/>
      <c r="C13" s="193">
        <f>COTIZADOR!F302</f>
        <v>0</v>
      </c>
      <c r="D13" s="193"/>
      <c r="E13" s="193"/>
      <c r="F13" s="193">
        <f>COTIZADOR!F21</f>
        <v>0</v>
      </c>
      <c r="G13" s="193"/>
      <c r="H13" s="193"/>
      <c r="I13" s="193">
        <f>Q41</f>
        <v>0</v>
      </c>
      <c r="J13" s="193"/>
      <c r="K13" s="196" t="str">
        <f>CONCATENATE(COTIZADOR!F305," años")</f>
        <v xml:space="preserve"> años</v>
      </c>
      <c r="L13" s="196"/>
      <c r="M13" s="196"/>
      <c r="N13" s="194" t="str">
        <f>COTIZADOR!J300</f>
        <v/>
      </c>
      <c r="O13" s="194"/>
      <c r="P13" s="95"/>
      <c r="Q13" s="96" t="str">
        <f>IF(COTIZADOR!F303="","",COTIZADOR!J21)</f>
        <v/>
      </c>
      <c r="R13" s="70"/>
    </row>
    <row r="14" spans="2:18" ht="8" customHeight="1">
      <c r="B14" s="71"/>
      <c r="C14" s="56"/>
      <c r="D14" s="56"/>
      <c r="E14" s="72"/>
      <c r="F14" s="56"/>
      <c r="G14" s="56"/>
      <c r="H14" s="72"/>
      <c r="I14" s="56"/>
      <c r="J14" s="56"/>
      <c r="K14" s="73"/>
      <c r="L14" s="73"/>
      <c r="M14" s="72"/>
      <c r="N14" s="74"/>
      <c r="O14" s="74"/>
      <c r="P14" s="72"/>
      <c r="Q14" s="75"/>
      <c r="R14" s="76"/>
    </row>
    <row r="15" spans="2:18" ht="8" customHeight="1">
      <c r="B15" s="67"/>
      <c r="C15" s="55"/>
      <c r="D15" s="55"/>
      <c r="E15" s="68"/>
      <c r="F15" s="55"/>
      <c r="G15" s="55"/>
      <c r="H15" s="68"/>
      <c r="I15" s="55"/>
      <c r="J15" s="55"/>
      <c r="K15" s="69"/>
      <c r="L15" s="69"/>
      <c r="M15" s="68"/>
      <c r="N15" s="77"/>
      <c r="O15" s="77"/>
      <c r="P15" s="68"/>
      <c r="Q15" s="78"/>
      <c r="R15" s="70"/>
    </row>
    <row r="16" spans="2:18" ht="15" customHeight="1">
      <c r="B16" s="67"/>
      <c r="C16" s="79" t="s">
        <v>104</v>
      </c>
      <c r="D16" s="55"/>
      <c r="E16" s="68"/>
      <c r="F16" s="55"/>
      <c r="G16" s="55"/>
      <c r="H16" s="68"/>
      <c r="I16" s="55"/>
      <c r="J16" s="55"/>
      <c r="K16" s="69"/>
      <c r="L16" s="69"/>
      <c r="M16" s="68"/>
      <c r="N16" s="77"/>
      <c r="O16" s="77"/>
      <c r="P16" s="68"/>
      <c r="Q16" s="59">
        <f>ROUND(Q41*2.5,0)</f>
        <v>0</v>
      </c>
      <c r="R16" s="70"/>
    </row>
    <row r="17" spans="2:23" ht="8" customHeight="1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6"/>
    </row>
    <row r="18" spans="2:23" ht="18">
      <c r="B18" s="197" t="s">
        <v>92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</row>
    <row r="19" spans="2:23" ht="8" customHeight="1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70"/>
    </row>
    <row r="20" spans="2:23" ht="18">
      <c r="B20" s="67"/>
      <c r="C20" s="90" t="s">
        <v>37</v>
      </c>
      <c r="D20" s="91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59">
        <f>COTIZADOR!M321</f>
        <v>0</v>
      </c>
      <c r="R20" s="70"/>
      <c r="V20" s="50">
        <v>4115233</v>
      </c>
      <c r="W20">
        <v>100</v>
      </c>
    </row>
    <row r="21" spans="2:23" ht="18">
      <c r="B21" s="67"/>
      <c r="C21" s="90" t="str">
        <f>IF(AND(COTIZADOR!I310="SI",B7="LIQUIDEZ HIPOTECARIA"),"Apertura Financiada mas IVA",IF(COTIZADOR!I310="SI","Apertura Financiada",IF(B7="LIQUIDEZ HIPOTECARIA","Apertura mas IVA","Apertura")))</f>
        <v>Apertura</v>
      </c>
      <c r="D21" s="91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59" t="str">
        <f>COTIZADOR!F321</f>
        <v/>
      </c>
      <c r="R21" s="70"/>
      <c r="V21" s="50"/>
    </row>
    <row r="22" spans="2:23" ht="18">
      <c r="B22" s="67"/>
      <c r="C22" s="90" t="s">
        <v>93</v>
      </c>
      <c r="D22" s="91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59">
        <f>'Tabla de Avaluos'!H28</f>
        <v>2088</v>
      </c>
      <c r="R22" s="70"/>
      <c r="V22" s="50"/>
    </row>
    <row r="23" spans="2:23" ht="18">
      <c r="B23" s="67"/>
      <c r="C23" s="93" t="s">
        <v>102</v>
      </c>
      <c r="D23" s="92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59" t="e">
        <f>COTIZADOR!D24</f>
        <v>#N/A</v>
      </c>
      <c r="R23" s="70"/>
      <c r="V23" s="50"/>
    </row>
    <row r="24" spans="2:23" ht="18">
      <c r="B24" s="67"/>
      <c r="C24" s="93" t="s">
        <v>82</v>
      </c>
      <c r="D24" s="91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59" t="e">
        <f>COTIZADOR!I24</f>
        <v>#N/A</v>
      </c>
      <c r="R24" s="70"/>
      <c r="V24" s="50"/>
    </row>
    <row r="25" spans="2:23" ht="18">
      <c r="B25" s="67"/>
      <c r="C25" s="94" t="s">
        <v>94</v>
      </c>
      <c r="D25" s="91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0" t="e">
        <f>IF(C21="Apertura Financiada",(Q20+Q22+Q23+Q24),IF(C21="Apertura Financiada mas IVA",(Q20+Q22+Q23+Q24),SUM(Q20:Q24)))</f>
        <v>#N/A</v>
      </c>
      <c r="R25" s="70"/>
      <c r="V25" s="50"/>
    </row>
    <row r="26" spans="2:23" ht="14" hidden="1">
      <c r="B26" s="67"/>
      <c r="C26" s="81" t="s">
        <v>71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82">
        <v>0</v>
      </c>
      <c r="R26" s="70"/>
      <c r="V26" s="50"/>
    </row>
    <row r="27" spans="2:23" ht="14" hidden="1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83"/>
      <c r="R27" s="84"/>
      <c r="V27" s="50">
        <v>3434759.72</v>
      </c>
      <c r="W27" s="51">
        <f>W20*V27/V20</f>
        <v>83.464526066932294</v>
      </c>
    </row>
    <row r="28" spans="2:23" ht="14" hidden="1">
      <c r="B28" s="67"/>
      <c r="C28" s="68" t="s">
        <v>72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85">
        <v>0.1099</v>
      </c>
      <c r="R28" s="84"/>
      <c r="V28" s="50"/>
      <c r="W28" s="51"/>
    </row>
    <row r="29" spans="2:23" ht="14" hidden="1">
      <c r="B29" s="67"/>
      <c r="C29" s="68" t="s">
        <v>73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86" t="s">
        <v>74</v>
      </c>
      <c r="R29" s="84"/>
      <c r="V29" s="50"/>
      <c r="W29" s="51"/>
    </row>
    <row r="30" spans="2:23" ht="14" hidden="1">
      <c r="B30" s="67"/>
      <c r="C30" s="81" t="s">
        <v>75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82">
        <v>47216.243672978984</v>
      </c>
      <c r="R30" s="84"/>
      <c r="V30" s="50"/>
      <c r="W30" s="51"/>
    </row>
    <row r="31" spans="2:23" ht="14" hidden="1">
      <c r="B31" s="67"/>
      <c r="C31" s="81" t="s">
        <v>76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2">
        <v>2119.3361999999997</v>
      </c>
      <c r="R31" s="84"/>
      <c r="V31" s="50"/>
      <c r="W31" s="51"/>
    </row>
    <row r="32" spans="2:23" ht="14" hidden="1">
      <c r="B32" s="67"/>
      <c r="C32" s="81" t="s">
        <v>1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2">
        <v>575.03149050000002</v>
      </c>
      <c r="R32" s="84"/>
      <c r="V32" s="50"/>
      <c r="W32" s="51"/>
    </row>
    <row r="33" spans="2:23" ht="14" hidden="1">
      <c r="B33" s="67"/>
      <c r="C33" s="81" t="s">
        <v>77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82">
        <v>0</v>
      </c>
      <c r="R33" s="84"/>
      <c r="V33" s="50"/>
      <c r="W33" s="51"/>
    </row>
    <row r="34" spans="2:23" ht="14" hidden="1">
      <c r="B34" s="67"/>
      <c r="C34" s="81" t="s">
        <v>78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87">
        <f>Q30+Q31+Q32+Q33</f>
        <v>49910.61136347898</v>
      </c>
      <c r="R34" s="84"/>
      <c r="V34" s="50"/>
      <c r="W34" s="51"/>
    </row>
    <row r="35" spans="2:23" ht="8" customHeight="1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V35" s="50"/>
      <c r="W35" s="51"/>
    </row>
    <row r="36" spans="2:23" ht="18">
      <c r="B36" s="197" t="s">
        <v>95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8"/>
      <c r="V36" s="50"/>
      <c r="W36" s="51"/>
    </row>
    <row r="37" spans="2:23" ht="8" customHeight="1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70"/>
      <c r="V37" s="50"/>
      <c r="W37" s="51"/>
    </row>
    <row r="38" spans="2:23" ht="18">
      <c r="B38" s="67"/>
      <c r="C38" s="90" t="str">
        <f>IF(B7="LIQUIDEZ HIPOTECARIA","Erogación IVA incluido","Erogación")</f>
        <v>Erogación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59" t="str">
        <f>COTIZADOR!F316</f>
        <v/>
      </c>
      <c r="R38" s="70"/>
      <c r="V38" s="50"/>
      <c r="W38" s="51"/>
    </row>
    <row r="39" spans="2:23" ht="18">
      <c r="B39" s="67"/>
      <c r="C39" s="79" t="s">
        <v>97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59" t="str">
        <f>COTIZADOR!F317</f>
        <v/>
      </c>
      <c r="R39" s="70"/>
      <c r="V39" s="50"/>
      <c r="W39" s="51"/>
    </row>
    <row r="40" spans="2:23" ht="18">
      <c r="B40" s="67"/>
      <c r="C40" s="79" t="s">
        <v>98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59" t="str">
        <f>COTIZADOR!F318</f>
        <v/>
      </c>
      <c r="R40" s="70"/>
      <c r="V40" s="50"/>
      <c r="W40" s="51"/>
    </row>
    <row r="41" spans="2:23" ht="18">
      <c r="B41" s="67"/>
      <c r="C41" s="79" t="s">
        <v>90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59">
        <f>SUM(Q38:Q40)</f>
        <v>0</v>
      </c>
      <c r="R41" s="70"/>
      <c r="V41" s="50"/>
      <c r="W41" s="51"/>
    </row>
    <row r="42" spans="2:23" ht="8.25" hidden="1" customHeight="1"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70"/>
      <c r="V42" s="50"/>
      <c r="W42" s="51"/>
    </row>
    <row r="43" spans="2:23" ht="14" hidden="1">
      <c r="B43" s="199" t="s">
        <v>81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200"/>
    </row>
    <row r="44" spans="2:23" ht="8.25" hidden="1" customHeight="1"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70"/>
    </row>
    <row r="45" spans="2:23" ht="14" hidden="1">
      <c r="B45" s="67"/>
      <c r="C45" s="68" t="s">
        <v>82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82">
        <v>218694</v>
      </c>
      <c r="R45" s="70"/>
    </row>
    <row r="46" spans="2:23" ht="14" hidden="1">
      <c r="B46" s="67"/>
      <c r="C46" s="68" t="s">
        <v>83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88">
        <v>2500</v>
      </c>
      <c r="R46" s="70"/>
    </row>
    <row r="47" spans="2:23" ht="14" hidden="1">
      <c r="B47" s="67"/>
      <c r="C47" s="68" t="s">
        <v>79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82">
        <f>Q45-Q46</f>
        <v>216194</v>
      </c>
      <c r="R47" s="70"/>
    </row>
    <row r="48" spans="2:23" ht="8.25" hidden="1" customHeight="1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82"/>
      <c r="R48" s="70"/>
    </row>
    <row r="49" spans="2:18" ht="14" hidden="1">
      <c r="B49" s="199" t="s">
        <v>84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200"/>
    </row>
    <row r="50" spans="2:18" ht="8.25" hidden="1" customHeight="1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70"/>
    </row>
    <row r="51" spans="2:18" ht="14" hidden="1">
      <c r="B51" s="67"/>
      <c r="C51" s="68" t="s">
        <v>85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82">
        <v>5100000</v>
      </c>
      <c r="R51" s="70"/>
    </row>
    <row r="52" spans="2:18" ht="14" hidden="1">
      <c r="B52" s="67"/>
      <c r="C52" s="68" t="s">
        <v>80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82">
        <f>Q41</f>
        <v>0</v>
      </c>
      <c r="R52" s="84"/>
    </row>
    <row r="53" spans="2:18" ht="14" hidden="1">
      <c r="B53" s="67"/>
      <c r="C53" s="68" t="s">
        <v>83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88">
        <v>500000</v>
      </c>
      <c r="R53" s="70"/>
    </row>
    <row r="54" spans="2:18" ht="14" hidden="1">
      <c r="B54" s="67"/>
      <c r="C54" s="68" t="s">
        <v>86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87">
        <f>Q51-Q52-Q53</f>
        <v>4600000</v>
      </c>
      <c r="R54" s="70"/>
    </row>
    <row r="55" spans="2:18" ht="8" customHeight="1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6"/>
    </row>
    <row r="56" spans="2:18" ht="1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2:18" ht="15" customHeight="1">
      <c r="B57" s="62"/>
      <c r="C57" s="192" t="s">
        <v>108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62"/>
    </row>
    <row r="58" spans="2:18" ht="15" customHeight="1">
      <c r="B58" s="6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62"/>
    </row>
    <row r="59" spans="2:18" ht="7.5" customHeight="1">
      <c r="B59" s="62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62"/>
    </row>
    <row r="60" spans="2:18" ht="9" customHeight="1">
      <c r="B60" s="62"/>
      <c r="C60" s="192" t="str">
        <f>CONCATENATE("Gasto Notarial estimado del ",TEXT(COTIZADOR!F322,"0.0%")," sobre avalúo, sujeto al importe proporcionado por el Notario.")</f>
        <v>Gasto Notarial estimado del  sobre avalúo, sujeto al importe proporcionado por el Notario.</v>
      </c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62"/>
    </row>
    <row r="61" spans="2:18" ht="9" customHeight="1">
      <c r="B61" s="6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62"/>
    </row>
    <row r="62" spans="2:18" ht="5" customHeight="1"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8" ht="15" customHeight="1">
      <c r="C63" s="192" t="s">
        <v>111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8" ht="15" customHeight="1">
      <c r="Q64" s="61">
        <f ca="1">NOW()</f>
        <v>42788.397067361111</v>
      </c>
    </row>
    <row r="65" spans="13:13" ht="15" hidden="1" customHeight="1"/>
    <row r="66" spans="13:13" ht="15" hidden="1" customHeight="1"/>
    <row r="67" spans="13:13" ht="15" hidden="1" customHeight="1"/>
    <row r="68" spans="13:13" ht="15" hidden="1" customHeight="1"/>
    <row r="69" spans="13:13" ht="15" hidden="1" customHeight="1"/>
    <row r="70" spans="13:13" ht="15" hidden="1" customHeight="1">
      <c r="M70">
        <v>6</v>
      </c>
    </row>
    <row r="71" spans="13:13" ht="15" customHeight="1"/>
    <row r="72" spans="13:13" ht="15" customHeight="1"/>
  </sheetData>
  <sheetProtection password="C878" sheet="1" objects="1" scenarios="1"/>
  <mergeCells count="19">
    <mergeCell ref="B7:R7"/>
    <mergeCell ref="I11:J11"/>
    <mergeCell ref="N11:O11"/>
    <mergeCell ref="O5:Q5"/>
    <mergeCell ref="C57:Q58"/>
    <mergeCell ref="B9:R9"/>
    <mergeCell ref="C60:Q61"/>
    <mergeCell ref="C63:Q63"/>
    <mergeCell ref="I13:J13"/>
    <mergeCell ref="N13:O13"/>
    <mergeCell ref="K11:M11"/>
    <mergeCell ref="K13:M13"/>
    <mergeCell ref="C13:E13"/>
    <mergeCell ref="B18:R18"/>
    <mergeCell ref="B36:R36"/>
    <mergeCell ref="B43:R43"/>
    <mergeCell ref="B49:R49"/>
    <mergeCell ref="F11:H11"/>
    <mergeCell ref="F13:H13"/>
  </mergeCells>
  <pageMargins left="0.25" right="0.25" top="0.75" bottom="0.75" header="0.3" footer="0.3"/>
  <pageSetup scale="8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I29"/>
  <sheetViews>
    <sheetView showGridLines="0" showRowColHeaders="0" topLeftCell="A6" workbookViewId="0">
      <selection activeCell="H18" sqref="H18"/>
    </sheetView>
  </sheetViews>
  <sheetFormatPr baseColWidth="10" defaultColWidth="0" defaultRowHeight="14" zeroHeight="1" x14ac:dyDescent="0"/>
  <cols>
    <col min="1" max="2" width="15.33203125" bestFit="1" customWidth="1"/>
    <col min="3" max="3" width="21.6640625" customWidth="1"/>
    <col min="4" max="4" width="24" customWidth="1"/>
    <col min="5" max="5" width="16.6640625" customWidth="1"/>
    <col min="6" max="6" width="20.5" customWidth="1"/>
    <col min="7" max="7" width="0" hidden="1" customWidth="1"/>
    <col min="8" max="8" width="19" customWidth="1"/>
    <col min="9" max="9" width="14.5" bestFit="1" customWidth="1"/>
    <col min="10" max="16384" width="11.5" hidden="1"/>
  </cols>
  <sheetData>
    <row r="1" spans="1:9" ht="40">
      <c r="A1" s="41" t="s">
        <v>40</v>
      </c>
      <c r="B1" s="41" t="s">
        <v>41</v>
      </c>
      <c r="C1" s="41" t="s">
        <v>42</v>
      </c>
      <c r="D1" s="41" t="s">
        <v>43</v>
      </c>
      <c r="E1" s="41" t="s">
        <v>44</v>
      </c>
      <c r="F1" s="41" t="s">
        <v>0</v>
      </c>
      <c r="H1" s="41" t="s">
        <v>107</v>
      </c>
      <c r="I1" s="57">
        <f>COTIZADOR!F302</f>
        <v>0</v>
      </c>
    </row>
    <row r="2" spans="1:9" ht="15">
      <c r="A2" s="42">
        <v>0</v>
      </c>
      <c r="B2" s="42">
        <v>600000</v>
      </c>
      <c r="D2" s="42">
        <v>1800</v>
      </c>
      <c r="E2" s="42">
        <v>288</v>
      </c>
      <c r="F2" s="42">
        <v>2088</v>
      </c>
      <c r="G2">
        <f>IF(COTIZADOR!$D$21&lt;'Tabla de Avaluos'!B2,'Tabla de Avaluos'!B2,"")</f>
        <v>600000</v>
      </c>
      <c r="H2" s="42">
        <f>IF($I$1&lt;=B2,F2,"")</f>
        <v>2088</v>
      </c>
    </row>
    <row r="3" spans="1:9" ht="15">
      <c r="A3" s="42">
        <v>600000.01</v>
      </c>
      <c r="B3" s="42">
        <v>1000000</v>
      </c>
      <c r="C3" s="43">
        <v>2.75</v>
      </c>
      <c r="D3" s="42">
        <v>2200.0000137500001</v>
      </c>
      <c r="E3" s="42">
        <v>352.00000220000004</v>
      </c>
      <c r="F3" s="42">
        <v>2552.00001595</v>
      </c>
      <c r="G3">
        <f>IF(COTIZADOR!$D$21&lt;'Tabla de Avaluos'!B3,'Tabla de Avaluos'!F3,IF(COTIZADOR!$D$21&lt;'Tabla de Avaluos'!A3,'Tabla de Avaluos'!F3,""))</f>
        <v>2552.00001595</v>
      </c>
      <c r="H3" s="42" t="str">
        <f>IF(AND($I$1&lt;=B3,$I$1&gt;A3),F3,"")</f>
        <v/>
      </c>
    </row>
    <row r="4" spans="1:9" ht="15">
      <c r="A4" s="42">
        <v>1000000.01</v>
      </c>
      <c r="B4" s="42">
        <v>1500000</v>
      </c>
      <c r="C4" s="43">
        <v>2.2400000000000002</v>
      </c>
      <c r="D4" s="42">
        <v>2800.0000112000002</v>
      </c>
      <c r="E4" s="42">
        <v>448.00000179200003</v>
      </c>
      <c r="F4" s="42">
        <v>3248.0000129920004</v>
      </c>
      <c r="G4">
        <f>IF(COTIZADOR!$D$21&gt;='Tabla de Avaluos'!B4,"",IF(COTIZADOR!$D$21&lt;='Tabla de Avaluos'!A4,'Tabla de Avaluos'!F4,""))</f>
        <v>3248.0000129920004</v>
      </c>
      <c r="H4" s="42" t="str">
        <f t="shared" ref="H4:H27" si="0">IF(AND($I$1&lt;=B4,$I$1&gt;A4),F4,"")</f>
        <v/>
      </c>
    </row>
    <row r="5" spans="1:9" ht="15">
      <c r="A5" s="42">
        <v>1500000.01</v>
      </c>
      <c r="B5" s="42">
        <v>2000000</v>
      </c>
      <c r="C5" s="43">
        <v>2.11</v>
      </c>
      <c r="D5" s="42">
        <v>3700</v>
      </c>
      <c r="E5" s="42">
        <v>592</v>
      </c>
      <c r="F5" s="42">
        <v>4292</v>
      </c>
      <c r="G5" t="str">
        <f>IF(COTIZADOR!$D$21&lt;'Tabla de Avaluos'!B5,"",IF(COTIZADOR!$D$21&lt;'Tabla de Avaluos'!A5,'Tabla de Avaluos'!F5,""))</f>
        <v/>
      </c>
      <c r="H5" s="42" t="str">
        <f t="shared" si="0"/>
        <v/>
      </c>
    </row>
    <row r="6" spans="1:9" ht="15">
      <c r="A6" s="42">
        <v>2000000.01</v>
      </c>
      <c r="B6" s="42">
        <v>2500000</v>
      </c>
      <c r="C6" s="43">
        <v>2.09</v>
      </c>
      <c r="D6" s="42">
        <v>4700</v>
      </c>
      <c r="E6" s="42">
        <v>752</v>
      </c>
      <c r="F6" s="42">
        <v>5452</v>
      </c>
      <c r="G6">
        <f>IF(COTIZADOR!$D$21&lt;'Tabla de Avaluos'!B6,'Tabla de Avaluos'!F6,IF(COTIZADOR!$D$21&lt;'Tabla de Avaluos'!A6,'Tabla de Avaluos'!F6,""))</f>
        <v>5452</v>
      </c>
      <c r="H6" s="42" t="str">
        <f t="shared" si="0"/>
        <v/>
      </c>
    </row>
    <row r="7" spans="1:9" ht="15">
      <c r="A7" s="42">
        <v>2500000.0099999998</v>
      </c>
      <c r="B7" s="42">
        <v>3000000</v>
      </c>
      <c r="C7" s="43">
        <v>1.96</v>
      </c>
      <c r="D7" s="42">
        <v>5400</v>
      </c>
      <c r="E7" s="42">
        <v>864</v>
      </c>
      <c r="F7" s="42">
        <v>6264</v>
      </c>
      <c r="G7">
        <f>IF(COTIZADOR!$D$21&lt;'Tabla de Avaluos'!B7,'Tabla de Avaluos'!F7,IF(COTIZADOR!$D$21&lt;'Tabla de Avaluos'!A7,'Tabla de Avaluos'!F7,""))</f>
        <v>6264</v>
      </c>
      <c r="H7" s="42" t="str">
        <f t="shared" si="0"/>
        <v/>
      </c>
    </row>
    <row r="8" spans="1:9" ht="15">
      <c r="A8" s="42">
        <v>3000000.01</v>
      </c>
      <c r="B8" s="42">
        <v>3500000</v>
      </c>
      <c r="C8" s="43">
        <v>1.91</v>
      </c>
      <c r="D8" s="42">
        <v>6200</v>
      </c>
      <c r="E8" s="42">
        <v>992</v>
      </c>
      <c r="F8" s="42">
        <v>7192</v>
      </c>
      <c r="G8">
        <f>IF(COTIZADOR!$D$21&lt;'Tabla de Avaluos'!B8,'Tabla de Avaluos'!F8,IF(COTIZADOR!$D$21&lt;'Tabla de Avaluos'!A8,'Tabla de Avaluos'!F8,""))</f>
        <v>7192</v>
      </c>
      <c r="H8" s="42" t="str">
        <f t="shared" si="0"/>
        <v/>
      </c>
    </row>
    <row r="9" spans="1:9" ht="15">
      <c r="A9" s="42">
        <v>3500000.01</v>
      </c>
      <c r="B9" s="42">
        <v>4000000</v>
      </c>
      <c r="C9" s="43">
        <v>1.89</v>
      </c>
      <c r="D9" s="42">
        <v>7100</v>
      </c>
      <c r="E9" s="42">
        <v>1136</v>
      </c>
      <c r="F9" s="42">
        <v>8236</v>
      </c>
      <c r="G9">
        <f>IF(COTIZADOR!$D$21&lt;'Tabla de Avaluos'!B9,'Tabla de Avaluos'!F9,IF(COTIZADOR!$D$21&lt;'Tabla de Avaluos'!A9,'Tabla de Avaluos'!F9,""))</f>
        <v>8236</v>
      </c>
      <c r="H9" s="42" t="str">
        <f t="shared" si="0"/>
        <v/>
      </c>
    </row>
    <row r="10" spans="1:9" ht="15">
      <c r="A10" s="42">
        <v>4000000.01</v>
      </c>
      <c r="B10" s="42">
        <v>4500000</v>
      </c>
      <c r="C10" s="43">
        <v>1.91</v>
      </c>
      <c r="D10" s="42">
        <v>8100</v>
      </c>
      <c r="E10" s="42">
        <v>1296</v>
      </c>
      <c r="F10" s="42">
        <v>9396</v>
      </c>
      <c r="H10" s="42" t="str">
        <f t="shared" si="0"/>
        <v/>
      </c>
    </row>
    <row r="11" spans="1:9" ht="15">
      <c r="A11" s="42">
        <v>4500000.01</v>
      </c>
      <c r="B11" s="42">
        <v>5000000</v>
      </c>
      <c r="C11" s="43">
        <v>1.92</v>
      </c>
      <c r="D11" s="42">
        <v>9100</v>
      </c>
      <c r="E11" s="42">
        <v>1456</v>
      </c>
      <c r="F11" s="42">
        <v>10556</v>
      </c>
      <c r="H11" s="42" t="str">
        <f t="shared" si="0"/>
        <v/>
      </c>
    </row>
    <row r="12" spans="1:9" ht="15">
      <c r="A12" s="42">
        <v>5000000.01</v>
      </c>
      <c r="B12" s="42">
        <v>5500000</v>
      </c>
      <c r="C12" s="43">
        <v>1.79</v>
      </c>
      <c r="D12" s="42">
        <v>9400</v>
      </c>
      <c r="E12" s="42">
        <v>1504</v>
      </c>
      <c r="F12" s="42">
        <v>10904</v>
      </c>
      <c r="H12" s="42" t="str">
        <f t="shared" si="0"/>
        <v/>
      </c>
    </row>
    <row r="13" spans="1:9" ht="15">
      <c r="A13" s="42">
        <v>5500000.0099999998</v>
      </c>
      <c r="B13" s="42">
        <v>6000000</v>
      </c>
      <c r="C13" s="43">
        <v>1.74</v>
      </c>
      <c r="D13" s="42">
        <v>10000</v>
      </c>
      <c r="E13" s="42">
        <v>1600</v>
      </c>
      <c r="F13" s="42">
        <v>11600</v>
      </c>
      <c r="H13" s="42" t="str">
        <f t="shared" si="0"/>
        <v/>
      </c>
    </row>
    <row r="14" spans="1:9" ht="15">
      <c r="A14" s="42">
        <v>6000000.0099999998</v>
      </c>
      <c r="B14" s="42">
        <v>6500000</v>
      </c>
      <c r="C14" s="43">
        <v>1.71</v>
      </c>
      <c r="D14" s="42">
        <v>10700</v>
      </c>
      <c r="E14" s="42">
        <v>1712</v>
      </c>
      <c r="F14" s="42">
        <v>12412</v>
      </c>
      <c r="H14" s="42" t="str">
        <f t="shared" si="0"/>
        <v/>
      </c>
    </row>
    <row r="15" spans="1:9" ht="15">
      <c r="A15" s="42">
        <v>6500000.0099999998</v>
      </c>
      <c r="B15" s="42">
        <v>7000000</v>
      </c>
      <c r="C15" s="43">
        <v>1.7</v>
      </c>
      <c r="D15" s="42">
        <v>11500</v>
      </c>
      <c r="E15" s="42">
        <v>1840</v>
      </c>
      <c r="F15" s="42">
        <v>13340</v>
      </c>
      <c r="H15" s="42" t="str">
        <f t="shared" si="0"/>
        <v/>
      </c>
    </row>
    <row r="16" spans="1:9" ht="15">
      <c r="A16" s="42">
        <v>7000000.0099999998</v>
      </c>
      <c r="B16" s="42">
        <v>7500000</v>
      </c>
      <c r="C16" s="43">
        <v>1.7</v>
      </c>
      <c r="D16" s="42">
        <v>12300</v>
      </c>
      <c r="E16" s="42">
        <v>1968</v>
      </c>
      <c r="F16" s="42">
        <v>14268</v>
      </c>
      <c r="H16" s="42" t="str">
        <f t="shared" si="0"/>
        <v/>
      </c>
    </row>
    <row r="17" spans="1:8" ht="15">
      <c r="A17" s="42">
        <v>7500000.0099999998</v>
      </c>
      <c r="B17" s="42">
        <v>8000000</v>
      </c>
      <c r="C17" s="44">
        <v>1.64</v>
      </c>
      <c r="D17" s="42">
        <v>12700</v>
      </c>
      <c r="E17" s="42">
        <v>2032</v>
      </c>
      <c r="F17" s="42">
        <v>14732</v>
      </c>
      <c r="H17" s="42" t="str">
        <f t="shared" si="0"/>
        <v/>
      </c>
    </row>
    <row r="18" spans="1:8" ht="15">
      <c r="A18" s="42">
        <v>8000000.0099999998</v>
      </c>
      <c r="B18" s="42">
        <v>8500000</v>
      </c>
      <c r="C18" s="44">
        <v>1.56</v>
      </c>
      <c r="D18" s="42">
        <v>12900</v>
      </c>
      <c r="E18" s="42">
        <v>2064</v>
      </c>
      <c r="F18" s="42">
        <v>14964</v>
      </c>
      <c r="H18" s="42" t="str">
        <f t="shared" si="0"/>
        <v/>
      </c>
    </row>
    <row r="19" spans="1:8" ht="15">
      <c r="A19" s="42">
        <v>8500000.0099999998</v>
      </c>
      <c r="B19" s="42">
        <v>9000000</v>
      </c>
      <c r="C19" s="44">
        <v>1.51</v>
      </c>
      <c r="D19" s="42">
        <v>13200</v>
      </c>
      <c r="E19" s="42">
        <v>2112</v>
      </c>
      <c r="F19" s="42">
        <v>15312</v>
      </c>
      <c r="H19" s="42" t="str">
        <f t="shared" si="0"/>
        <v/>
      </c>
    </row>
    <row r="20" spans="1:8" ht="15">
      <c r="A20" s="42">
        <v>9000000.0099999998</v>
      </c>
      <c r="B20" s="42">
        <v>9500000</v>
      </c>
      <c r="C20" s="44">
        <v>1.48</v>
      </c>
      <c r="D20" s="42">
        <v>13700</v>
      </c>
      <c r="E20" s="42">
        <v>2192</v>
      </c>
      <c r="F20" s="42">
        <v>15892</v>
      </c>
      <c r="H20" s="42" t="str">
        <f t="shared" si="0"/>
        <v/>
      </c>
    </row>
    <row r="21" spans="1:8" ht="15">
      <c r="A21" s="42">
        <v>9500000.0099999998</v>
      </c>
      <c r="B21" s="42">
        <v>10000000</v>
      </c>
      <c r="C21" s="44">
        <v>1.48</v>
      </c>
      <c r="D21" s="42">
        <v>14400</v>
      </c>
      <c r="E21" s="42">
        <v>2304</v>
      </c>
      <c r="F21" s="42">
        <v>16704</v>
      </c>
      <c r="H21" s="42" t="str">
        <f t="shared" si="0"/>
        <v/>
      </c>
    </row>
    <row r="22" spans="1:8" ht="15">
      <c r="A22" s="42">
        <v>10000000.01</v>
      </c>
      <c r="B22" s="42">
        <v>10500000</v>
      </c>
      <c r="C22" s="44">
        <v>1.42</v>
      </c>
      <c r="D22" s="42">
        <v>14600</v>
      </c>
      <c r="E22" s="42">
        <v>2336</v>
      </c>
      <c r="F22" s="42">
        <v>16936</v>
      </c>
      <c r="H22" s="42" t="str">
        <f t="shared" si="0"/>
        <v/>
      </c>
    </row>
    <row r="23" spans="1:8" ht="15">
      <c r="A23" s="42">
        <v>10500000.01</v>
      </c>
      <c r="B23" s="42">
        <v>11000000</v>
      </c>
      <c r="C23" s="44">
        <v>1.38</v>
      </c>
      <c r="D23" s="42">
        <v>14800</v>
      </c>
      <c r="E23" s="42">
        <v>2368</v>
      </c>
      <c r="F23" s="42">
        <v>17168</v>
      </c>
      <c r="H23" s="42" t="str">
        <f t="shared" si="0"/>
        <v/>
      </c>
    </row>
    <row r="24" spans="1:8" ht="15">
      <c r="A24" s="42">
        <v>11000000.01</v>
      </c>
      <c r="B24" s="42">
        <v>11500000</v>
      </c>
      <c r="C24" s="44">
        <v>1.33</v>
      </c>
      <c r="D24" s="42">
        <v>15000</v>
      </c>
      <c r="E24" s="42">
        <v>2400</v>
      </c>
      <c r="F24" s="42">
        <v>17400</v>
      </c>
      <c r="H24" s="42" t="str">
        <f t="shared" si="0"/>
        <v/>
      </c>
    </row>
    <row r="25" spans="1:8" ht="15">
      <c r="A25" s="42">
        <v>11500000.01</v>
      </c>
      <c r="B25" s="42">
        <v>12000000</v>
      </c>
      <c r="C25" s="44">
        <v>1.29</v>
      </c>
      <c r="D25" s="42">
        <v>15200</v>
      </c>
      <c r="E25" s="42">
        <v>2432</v>
      </c>
      <c r="F25" s="42">
        <v>17632</v>
      </c>
      <c r="H25" s="42" t="str">
        <f t="shared" si="0"/>
        <v/>
      </c>
    </row>
    <row r="26" spans="1:8" ht="15">
      <c r="A26" s="42">
        <v>12000000.01</v>
      </c>
      <c r="B26" s="42">
        <v>12500000</v>
      </c>
      <c r="C26" s="44">
        <v>1.26</v>
      </c>
      <c r="D26" s="42">
        <v>15400</v>
      </c>
      <c r="E26" s="42">
        <v>2464</v>
      </c>
      <c r="F26" s="42">
        <v>17864</v>
      </c>
      <c r="H26" s="42" t="str">
        <f t="shared" si="0"/>
        <v/>
      </c>
    </row>
    <row r="27" spans="1:8" ht="15">
      <c r="A27" s="42">
        <v>12500000.01</v>
      </c>
      <c r="B27" s="42" t="s">
        <v>45</v>
      </c>
      <c r="C27" s="44" t="s">
        <v>46</v>
      </c>
      <c r="D27" s="44" t="s">
        <v>46</v>
      </c>
      <c r="E27" s="44" t="s">
        <v>46</v>
      </c>
      <c r="F27" s="44" t="s">
        <v>46</v>
      </c>
      <c r="H27" s="42" t="str">
        <f t="shared" si="0"/>
        <v/>
      </c>
    </row>
    <row r="28" spans="1:8">
      <c r="H28" s="58">
        <f>SUM(H2:H27)</f>
        <v>2088</v>
      </c>
    </row>
    <row r="29" spans="1:8"/>
  </sheetData>
  <sheetProtection password="C878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D5FEE97BD7B43B5DE7DE9431F78C3" ma:contentTypeVersion="1" ma:contentTypeDescription="Crear nuevo documento." ma:contentTypeScope="" ma:versionID="56f6a03ab545d42298bf1a83ef4c3177">
  <xsd:schema xmlns:xsd="http://www.w3.org/2001/XMLSchema" xmlns:xs="http://www.w3.org/2001/XMLSchema" xmlns:p="http://schemas.microsoft.com/office/2006/metadata/properties" xmlns:ns2="bbbaca35-1f23-45e0-9790-b0eb587d8fb7" targetNamespace="http://schemas.microsoft.com/office/2006/metadata/properties" ma:root="true" ma:fieldsID="2a00294b21cd0af1c395853c5a9a1539" ns2:_="">
    <xsd:import namespace="bbbaca35-1f23-45e0-9790-b0eb587d8f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aca35-1f23-45e0-9790-b0eb587d8f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baca35-1f23-45e0-9790-b0eb587d8fb7">JDVHRNCSYCUA-158-857</_dlc_DocId>
    <_dlc_DocIdUrl xmlns="bbbaca35-1f23-45e0-9790-b0eb587d8fb7">
      <Url>http://srvsharep/sitios/BamIntranet/Inicio/FVentas/_layouts/15/DocIdRedir.aspx?ID=JDVHRNCSYCUA-158-857</Url>
      <Description>JDVHRNCSYCUA-158-857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E0BF13-80BD-456D-90B5-BBAD09CA5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aca35-1f23-45e0-9790-b0eb587d8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E049A4-7A38-4B6E-B906-BF97F9213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4F9652E-BDD4-44D6-A641-8DABEEBC35E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bbbaca35-1f23-45e0-9790-b0eb587d8fb7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6C5EFC7-FBE8-47B0-BFE2-B06A56474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COTIZADOR</vt:lpstr>
      <vt:lpstr>COTIZACION</vt:lpstr>
      <vt:lpstr>Tabla de Avaluos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Banco Autofin Mexico, S.A.</cp:lastModifiedBy>
  <cp:lastPrinted>2017-02-21T01:45:12Z</cp:lastPrinted>
  <dcterms:created xsi:type="dcterms:W3CDTF">2013-09-28T18:42:26Z</dcterms:created>
  <dcterms:modified xsi:type="dcterms:W3CDTF">2017-02-22T15:32:43Z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0x0101008CBD5FEE97BD7B43B5DE7DE9431F78C3</vt:lpwstr>
  </property>
  <property fmtid="{D5CDD505-2E9C-101B-9397-08002B2CF9AE}" pid="3" name="_dlc_DocIdItemGuid">
    <vt:lpwstr>153fa6a8-6f68-4df4-8b10-3587abdf883e</vt:lpwstr>
  </property>
</Properties>
</file>